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ptop bestanden HP\Dennis\Zebra\Versie naar eindredactie\"/>
    </mc:Choice>
  </mc:AlternateContent>
  <xr:revisionPtr revIDLastSave="0" documentId="13_ncr:1_{D4FB6535-BFB8-46DB-B602-17C6EA143A00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Opdracht 1 - 1. Overgangskansen" sheetId="1" r:id="rId1"/>
    <sheet name="Opdracht 1 - 2. BM ontwikkeling" sheetId="2" r:id="rId2"/>
    <sheet name="Opdracht 1 - 3. Premieverloop" sheetId="4" r:id="rId3"/>
    <sheet name="Opdracht 2 - 1" sheetId="12" r:id="rId4"/>
    <sheet name="Opdracht 2 - 2" sheetId="7" r:id="rId5"/>
    <sheet name="Opdracht 2 - 3" sheetId="8" r:id="rId6"/>
    <sheet name="Opdracht 2 - 4" sheetId="9" r:id="rId7"/>
    <sheet name="Opdracht 2 - 5" sheetId="10" r:id="rId8"/>
    <sheet name="Opdracht 2 - 6" sheetId="11" r:id="rId9"/>
    <sheet name="Opdracht 3" sheetId="14" r:id="rId10"/>
  </sheets>
  <externalReferences>
    <externalReference r:id="rId11"/>
  </externalReferences>
  <definedNames>
    <definedName name="aantal_verz">'Opdracht 1 - 2. BM ontwikkeling'!$C$2</definedName>
    <definedName name="chipar">'[1]Aanvullende analyse'!$C$26:$E$26,'[1]Aanvullende analyse'!$C$28</definedName>
    <definedName name="delta">'[1]Aanvullende analyse'!$A$12</definedName>
    <definedName name="factor_f">#REF!</definedName>
    <definedName name="gkkpar">'[1]Aanvullende analyse'!$C$21:$E$21,'[1]Aanvullende analyse'!$C$23</definedName>
    <definedName name="instaptrede">'Opdracht 1 - 2. BM ontwikkeling'!$C$3</definedName>
    <definedName name="kans_0">'Opdracht 1 - 1. Overgangskansen'!$C$4</definedName>
    <definedName name="kans_1">'Opdracht 1 - 1. Overgangskansen'!$C$5</definedName>
    <definedName name="kans_2">'Opdracht 1 - 1. Overgangskansen'!$C$6</definedName>
    <definedName name="kans_3">'Opdracht 1 - 1. Overgangskansen'!$C$7</definedName>
    <definedName name="kkpar">'[1]Aanvullende analyse'!$C$15:$E$15,'[1]Aanvullende analyse'!$C$17</definedName>
    <definedName name="over_mat">'Opdracht 1 - 1. Overgangskansen'!$D$11:$Q$24</definedName>
    <definedName name="perc_van_basispremie">'Opdracht 1 - 3. Premieverloop'!$C$3:$C$16</definedName>
    <definedName name="schadefreq">'Opdracht 1 - 1. Overgangskansen'!$C$2</definedName>
    <definedName name="solver_adj" localSheetId="3" hidden="1">'Opdracht 2 - 1'!$J$9:$M$9</definedName>
    <definedName name="solver_adj" localSheetId="4" hidden="1">'Opdracht 2 - 2'!$B$3:$L$3</definedName>
    <definedName name="solver_adj" localSheetId="5" hidden="1">'Opdracht 2 - 3'!$B$3:$E$3,'Opdracht 2 - 3'!$H$3:$L$3</definedName>
    <definedName name="solver_adj" localSheetId="6" hidden="1">'Opdracht 2 - 4'!$B$3:$E$3,'Opdracht 2 - 4'!$H$3</definedName>
    <definedName name="solver_adj" localSheetId="7" hidden="1">'Opdracht 2 - 5'!$B$3,'Opdracht 2 - 5'!$C$3,'Opdracht 2 - 5'!$H$3:$L$3</definedName>
    <definedName name="solver_adj" localSheetId="8" hidden="1">'Opdracht 2 - 6'!$B$3,'Opdracht 2 - 6'!$C$3,'Opdracht 2 - 6'!$K$3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opt" localSheetId="3" hidden="1">'Opdracht 2 - 1'!$H$9</definedName>
    <definedName name="solver_opt" localSheetId="4" hidden="1">'Opdracht 2 - 2'!$T$4</definedName>
    <definedName name="solver_opt" localSheetId="5" hidden="1">'Opdracht 2 - 3'!$T$4</definedName>
    <definedName name="solver_opt" localSheetId="6" hidden="1">'Opdracht 2 - 4'!$T$4</definedName>
    <definedName name="solver_opt" localSheetId="7" hidden="1">'Opdracht 2 - 5'!$T$4</definedName>
    <definedName name="solver_opt" localSheetId="8" hidden="1">'Opdracht 2 - 6'!$T$4</definedName>
    <definedName name="solver_pre" localSheetId="3" hidden="1">0.000001</definedName>
    <definedName name="solver_pre" localSheetId="4" hidden="1">0.000000001</definedName>
    <definedName name="solver_pre" localSheetId="5" hidden="1">0.000000001</definedName>
    <definedName name="solver_pre" localSheetId="6" hidden="1">0.000000001</definedName>
    <definedName name="solver_pre" localSheetId="7" hidden="1">0.000000001</definedName>
    <definedName name="solver_pre" localSheetId="8" hidden="1">0.000000001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4" i="4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E6" i="2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O4" i="14"/>
  <c r="O3" i="14"/>
  <c r="D2" i="14"/>
  <c r="E2" i="14" s="1"/>
  <c r="F2" i="14" s="1"/>
  <c r="G2" i="14" s="1"/>
  <c r="H2" i="14" s="1"/>
  <c r="I2" i="14" s="1"/>
  <c r="J2" i="14" s="1"/>
  <c r="I25" i="12"/>
  <c r="I28" i="12" s="1"/>
  <c r="I31" i="12" s="1"/>
  <c r="I34" i="12" s="1"/>
  <c r="I37" i="12" s="1"/>
  <c r="I40" i="12" s="1"/>
  <c r="I43" i="12" s="1"/>
  <c r="I46" i="12" s="1"/>
  <c r="I49" i="12" s="1"/>
  <c r="I52" i="12" s="1"/>
  <c r="I55" i="12" s="1"/>
  <c r="I58" i="12" s="1"/>
  <c r="I61" i="12" s="1"/>
  <c r="I64" i="12" s="1"/>
  <c r="I67" i="12" s="1"/>
  <c r="I70" i="12" s="1"/>
  <c r="I73" i="12" s="1"/>
  <c r="I76" i="12" s="1"/>
  <c r="I79" i="12" s="1"/>
  <c r="I82" i="12" s="1"/>
  <c r="I85" i="12" s="1"/>
  <c r="I88" i="12" s="1"/>
  <c r="I91" i="12" s="1"/>
  <c r="I94" i="12" s="1"/>
  <c r="I97" i="12" s="1"/>
  <c r="I100" i="12" s="1"/>
  <c r="I103" i="12" s="1"/>
  <c r="I106" i="12" s="1"/>
  <c r="I109" i="12" s="1"/>
  <c r="I112" i="12" s="1"/>
  <c r="I115" i="12" s="1"/>
  <c r="I118" i="12" s="1"/>
  <c r="I121" i="12" s="1"/>
  <c r="I124" i="12" s="1"/>
  <c r="I127" i="12" s="1"/>
  <c r="I130" i="12" s="1"/>
  <c r="I133" i="12" s="1"/>
  <c r="I136" i="12" s="1"/>
  <c r="I139" i="12" s="1"/>
  <c r="I142" i="12" s="1"/>
  <c r="I145" i="12" s="1"/>
  <c r="I148" i="12" s="1"/>
  <c r="I151" i="12" s="1"/>
  <c r="I154" i="12" s="1"/>
  <c r="I157" i="12" s="1"/>
  <c r="I19" i="12"/>
  <c r="I22" i="12" s="1"/>
  <c r="E17" i="12"/>
  <c r="T3" i="12" s="1"/>
  <c r="D17" i="12"/>
  <c r="S3" i="12" s="1"/>
  <c r="C17" i="12"/>
  <c r="R3" i="12" s="1"/>
  <c r="I16" i="12"/>
  <c r="E16" i="12"/>
  <c r="D16" i="12"/>
  <c r="C16" i="12"/>
  <c r="O3" i="12" s="1"/>
  <c r="I13" i="12"/>
  <c r="E12" i="12"/>
  <c r="D12" i="12"/>
  <c r="C12" i="12"/>
  <c r="C18" i="12" s="1"/>
  <c r="R10" i="12"/>
  <c r="Q10" i="12"/>
  <c r="P10" i="12"/>
  <c r="O10" i="12"/>
  <c r="M10" i="12"/>
  <c r="M11" i="12" s="1"/>
  <c r="L10" i="12"/>
  <c r="L11" i="12" s="1"/>
  <c r="K10" i="12"/>
  <c r="F10" i="12"/>
  <c r="E6" i="12"/>
  <c r="D6" i="12"/>
  <c r="C6" i="12"/>
  <c r="T5" i="12"/>
  <c r="S5" i="12"/>
  <c r="R5" i="12"/>
  <c r="Q5" i="12"/>
  <c r="P5" i="12"/>
  <c r="O5" i="12"/>
  <c r="F5" i="12"/>
  <c r="T4" i="12"/>
  <c r="F4" i="12"/>
  <c r="Q3" i="12"/>
  <c r="P3" i="12"/>
  <c r="O7" i="14" l="1"/>
  <c r="O6" i="14"/>
  <c r="O5" i="14"/>
  <c r="AC10" i="12"/>
  <c r="O4" i="12"/>
  <c r="AD10" i="12"/>
  <c r="P4" i="12"/>
  <c r="Q4" i="12"/>
  <c r="S10" i="12"/>
  <c r="AG10" i="12" s="1"/>
  <c r="AF10" i="12"/>
  <c r="R4" i="12"/>
  <c r="AE10" i="12"/>
  <c r="F11" i="12"/>
  <c r="F17" i="12" s="1"/>
  <c r="S4" i="12"/>
  <c r="F16" i="12"/>
  <c r="F6" i="12"/>
  <c r="D18" i="12"/>
  <c r="E18" i="12"/>
  <c r="T10" i="12"/>
  <c r="O10" i="14" l="1"/>
  <c r="AH10" i="12"/>
  <c r="H9" i="12" s="1"/>
  <c r="AA10" i="12"/>
  <c r="Z10" i="12"/>
  <c r="F12" i="12"/>
  <c r="F18" i="12"/>
  <c r="X10" i="12"/>
  <c r="V10" i="12"/>
  <c r="W10" i="12"/>
  <c r="Y10" i="12"/>
  <c r="O8" i="14" l="1"/>
  <c r="J10" i="12"/>
  <c r="O9" i="14" l="1"/>
  <c r="R11" i="12"/>
  <c r="J11" i="12"/>
  <c r="Q11" i="12"/>
  <c r="P11" i="12"/>
  <c r="O11" i="12"/>
  <c r="T11" i="12"/>
  <c r="S11" i="12"/>
  <c r="M12" i="14" l="1"/>
  <c r="AC11" i="12"/>
  <c r="V11" i="12"/>
  <c r="AE11" i="12"/>
  <c r="X11" i="12"/>
  <c r="AD11" i="12"/>
  <c r="W11" i="12"/>
  <c r="J12" i="12"/>
  <c r="Q12" i="12"/>
  <c r="O12" i="12"/>
  <c r="P12" i="12"/>
  <c r="AA11" i="12"/>
  <c r="AH11" i="12"/>
  <c r="AG11" i="12"/>
  <c r="Z11" i="12"/>
  <c r="AF11" i="12"/>
  <c r="Y11" i="12"/>
  <c r="AC12" i="12" l="1"/>
  <c r="V12" i="12"/>
  <c r="AE12" i="12"/>
  <c r="X12" i="12"/>
  <c r="K11" i="12"/>
  <c r="AD12" i="12"/>
  <c r="W12" i="12"/>
  <c r="Q13" i="12"/>
  <c r="H10" i="12"/>
  <c r="K12" i="12" l="1"/>
  <c r="S12" i="12"/>
  <c r="R12" i="12"/>
  <c r="T12" i="12"/>
  <c r="AE13" i="12"/>
  <c r="X13" i="12"/>
  <c r="AH12" i="12" l="1"/>
  <c r="AA12" i="12"/>
  <c r="AF12" i="12"/>
  <c r="Y12" i="12"/>
  <c r="L12" i="12" s="1"/>
  <c r="R13" i="12" s="1"/>
  <c r="AG12" i="12"/>
  <c r="Z12" i="12"/>
  <c r="M12" i="12" s="1"/>
  <c r="K13" i="12"/>
  <c r="T13" i="12"/>
  <c r="AF13" i="12" l="1"/>
  <c r="Y13" i="12"/>
  <c r="L13" i="12"/>
  <c r="L14" i="12" s="1"/>
  <c r="O13" i="12"/>
  <c r="AA13" i="12"/>
  <c r="AH13" i="12"/>
  <c r="H11" i="12"/>
  <c r="M13" i="12"/>
  <c r="M14" i="12" s="1"/>
  <c r="P13" i="12"/>
  <c r="S13" i="12"/>
  <c r="AG13" i="12" l="1"/>
  <c r="Z13" i="12"/>
  <c r="AC13" i="12"/>
  <c r="V13" i="12"/>
  <c r="AD13" i="12"/>
  <c r="W13" i="12"/>
  <c r="J13" i="12" l="1"/>
  <c r="Q14" i="12" s="1"/>
  <c r="H12" i="12"/>
  <c r="S14" i="12" l="1"/>
  <c r="AG14" i="12" s="1"/>
  <c r="O14" i="12"/>
  <c r="AC14" i="12" s="1"/>
  <c r="P14" i="12"/>
  <c r="W14" i="12" s="1"/>
  <c r="T14" i="12"/>
  <c r="AH14" i="12" s="1"/>
  <c r="R14" i="12"/>
  <c r="Y14" i="12" s="1"/>
  <c r="J14" i="12"/>
  <c r="J15" i="12" s="1"/>
  <c r="AE14" i="12"/>
  <c r="X14" i="12"/>
  <c r="Z14" i="12" l="1"/>
  <c r="AD14" i="12"/>
  <c r="V14" i="12"/>
  <c r="AA14" i="12"/>
  <c r="Q15" i="12"/>
  <c r="AE15" i="12" s="1"/>
  <c r="O15" i="12"/>
  <c r="V15" i="12" s="1"/>
  <c r="P15" i="12"/>
  <c r="AD15" i="12" s="1"/>
  <c r="AF14" i="12"/>
  <c r="Q16" i="12"/>
  <c r="K14" i="12" l="1"/>
  <c r="K15" i="12" s="1"/>
  <c r="K16" i="12" s="1"/>
  <c r="H13" i="12"/>
  <c r="W15" i="12"/>
  <c r="AC15" i="12"/>
  <c r="X15" i="12"/>
  <c r="AE16" i="12"/>
  <c r="X16" i="12"/>
  <c r="S15" i="12" l="1"/>
  <c r="AG15" i="12" s="1"/>
  <c r="T15" i="12"/>
  <c r="AA15" i="12" s="1"/>
  <c r="T16" i="12"/>
  <c r="AA16" i="12" s="1"/>
  <c r="R15" i="12"/>
  <c r="AF15" i="12" s="1"/>
  <c r="Z15" i="12" l="1"/>
  <c r="M15" i="12" s="1"/>
  <c r="M16" i="12" s="1"/>
  <c r="M17" i="12" s="1"/>
  <c r="Y15" i="12"/>
  <c r="L15" i="12" s="1"/>
  <c r="R16" i="12" s="1"/>
  <c r="Y16" i="12" s="1"/>
  <c r="AH15" i="12"/>
  <c r="H14" i="12" s="1"/>
  <c r="AH16" i="12"/>
  <c r="AF16" i="12" l="1"/>
  <c r="S16" i="12"/>
  <c r="AG16" i="12" s="1"/>
  <c r="P16" i="12"/>
  <c r="W16" i="12" s="1"/>
  <c r="L16" i="12"/>
  <c r="L17" i="12" s="1"/>
  <c r="O16" i="12"/>
  <c r="V16" i="12" s="1"/>
  <c r="AC16" i="12" l="1"/>
  <c r="AD16" i="12"/>
  <c r="Z16" i="12"/>
  <c r="J16" i="12" s="1"/>
  <c r="R17" i="12" s="1"/>
  <c r="H15" i="12" l="1"/>
  <c r="S17" i="12"/>
  <c r="AG17" i="12" s="1"/>
  <c r="J17" i="12"/>
  <c r="J18" i="12" s="1"/>
  <c r="P17" i="12"/>
  <c r="AD17" i="12" s="1"/>
  <c r="T17" i="12"/>
  <c r="AH17" i="12" s="1"/>
  <c r="Q17" i="12"/>
  <c r="AE17" i="12" s="1"/>
  <c r="O17" i="12"/>
  <c r="AC17" i="12" s="1"/>
  <c r="AF17" i="12"/>
  <c r="Y17" i="12"/>
  <c r="Z17" i="12" l="1"/>
  <c r="W17" i="12"/>
  <c r="O18" i="12"/>
  <c r="V18" i="12" s="1"/>
  <c r="P18" i="12"/>
  <c r="AD18" i="12" s="1"/>
  <c r="Q18" i="12"/>
  <c r="X18" i="12" s="1"/>
  <c r="AA17" i="12"/>
  <c r="X17" i="12"/>
  <c r="V17" i="12"/>
  <c r="H16" i="12"/>
  <c r="Q19" i="12"/>
  <c r="K17" i="12" l="1"/>
  <c r="T18" i="12" s="1"/>
  <c r="AC18" i="12"/>
  <c r="W18" i="12"/>
  <c r="AE18" i="12"/>
  <c r="AE19" i="12"/>
  <c r="X19" i="12"/>
  <c r="K18" i="12" l="1"/>
  <c r="R18" i="12"/>
  <c r="S18" i="12"/>
  <c r="AG18" i="12" s="1"/>
  <c r="K19" i="12"/>
  <c r="T19" i="12"/>
  <c r="AF18" i="12"/>
  <c r="Y18" i="12"/>
  <c r="L18" i="12" s="1"/>
  <c r="R19" i="12" s="1"/>
  <c r="AA18" i="12"/>
  <c r="AH18" i="12"/>
  <c r="Z18" i="12" l="1"/>
  <c r="M18" i="12" s="1"/>
  <c r="S19" i="12" s="1"/>
  <c r="Z19" i="12" s="1"/>
  <c r="AF19" i="12"/>
  <c r="Y19" i="12"/>
  <c r="AA19" i="12"/>
  <c r="AH19" i="12"/>
  <c r="L19" i="12"/>
  <c r="L20" i="12" s="1"/>
  <c r="O19" i="12"/>
  <c r="H17" i="12"/>
  <c r="AG19" i="12" l="1"/>
  <c r="P19" i="12"/>
  <c r="M19" i="12"/>
  <c r="M20" i="12" s="1"/>
  <c r="AD19" i="12"/>
  <c r="W19" i="12"/>
  <c r="AC19" i="12"/>
  <c r="V19" i="12"/>
  <c r="J19" i="12" l="1"/>
  <c r="R20" i="12" s="1"/>
  <c r="H18" i="12"/>
  <c r="T20" i="12" l="1"/>
  <c r="AH20" i="12" s="1"/>
  <c r="O20" i="12"/>
  <c r="AC20" i="12" s="1"/>
  <c r="J20" i="12"/>
  <c r="J21" i="12" s="1"/>
  <c r="S20" i="12"/>
  <c r="AG20" i="12" s="1"/>
  <c r="P20" i="12"/>
  <c r="AD20" i="12" s="1"/>
  <c r="Q20" i="12"/>
  <c r="AE20" i="12" s="1"/>
  <c r="AF20" i="12"/>
  <c r="Y20" i="12"/>
  <c r="AA20" i="12" l="1"/>
  <c r="Z20" i="12"/>
  <c r="P21" i="12"/>
  <c r="AD21" i="12" s="1"/>
  <c r="Q21" i="12"/>
  <c r="AE21" i="12" s="1"/>
  <c r="X20" i="12"/>
  <c r="W20" i="12"/>
  <c r="V20" i="12"/>
  <c r="O21" i="12"/>
  <c r="AC21" i="12" s="1"/>
  <c r="Q22" i="12"/>
  <c r="H19" i="12"/>
  <c r="K20" i="12" l="1"/>
  <c r="R21" i="12" s="1"/>
  <c r="V21" i="12"/>
  <c r="X21" i="12"/>
  <c r="W21" i="12"/>
  <c r="AE22" i="12"/>
  <c r="X22" i="12"/>
  <c r="K21" i="12"/>
  <c r="S21" i="12"/>
  <c r="T21" i="12"/>
  <c r="AH21" i="12" l="1"/>
  <c r="AA21" i="12"/>
  <c r="AF21" i="12"/>
  <c r="Y21" i="12"/>
  <c r="L21" i="12" s="1"/>
  <c r="R22" i="12" s="1"/>
  <c r="K22" i="12"/>
  <c r="T22" i="12"/>
  <c r="AG21" i="12"/>
  <c r="Z21" i="12"/>
  <c r="M21" i="12" s="1"/>
  <c r="M22" i="12" l="1"/>
  <c r="M23" i="12" s="1"/>
  <c r="P22" i="12"/>
  <c r="AF22" i="12"/>
  <c r="Y22" i="12"/>
  <c r="L22" i="12"/>
  <c r="L23" i="12" s="1"/>
  <c r="O22" i="12"/>
  <c r="H20" i="12"/>
  <c r="AA22" i="12"/>
  <c r="AH22" i="12"/>
  <c r="S22" i="12"/>
  <c r="AD22" i="12" l="1"/>
  <c r="W22" i="12"/>
  <c r="AG22" i="12"/>
  <c r="Z22" i="12"/>
  <c r="AC22" i="12"/>
  <c r="V22" i="12"/>
  <c r="J22" i="12" l="1"/>
  <c r="J23" i="12" s="1"/>
  <c r="H21" i="12"/>
  <c r="S23" i="12" l="1"/>
  <c r="Z23" i="12" s="1"/>
  <c r="P23" i="12"/>
  <c r="AD23" i="12" s="1"/>
  <c r="Q23" i="12"/>
  <c r="AE23" i="12" s="1"/>
  <c r="O23" i="12"/>
  <c r="AC23" i="12" s="1"/>
  <c r="R23" i="12"/>
  <c r="Y23" i="12" s="1"/>
  <c r="T23" i="12"/>
  <c r="AH23" i="12" s="1"/>
  <c r="J24" i="12"/>
  <c r="P24" i="12"/>
  <c r="O24" i="12"/>
  <c r="Q24" i="12"/>
  <c r="AG23" i="12" l="1"/>
  <c r="X23" i="12"/>
  <c r="W23" i="12"/>
  <c r="V23" i="12"/>
  <c r="AF23" i="12"/>
  <c r="AA23" i="12"/>
  <c r="K23" i="12" s="1"/>
  <c r="AE24" i="12"/>
  <c r="X24" i="12"/>
  <c r="AC24" i="12"/>
  <c r="V24" i="12"/>
  <c r="AD24" i="12"/>
  <c r="W24" i="12"/>
  <c r="Q25" i="12"/>
  <c r="H22" i="12" l="1"/>
  <c r="K24" i="12"/>
  <c r="R24" i="12"/>
  <c r="T24" i="12"/>
  <c r="S24" i="12"/>
  <c r="AE25" i="12"/>
  <c r="X25" i="12"/>
  <c r="AG24" i="12" l="1"/>
  <c r="Z24" i="12"/>
  <c r="M24" i="12" s="1"/>
  <c r="S25" i="12" s="1"/>
  <c r="AF24" i="12"/>
  <c r="Y24" i="12"/>
  <c r="L24" i="12" s="1"/>
  <c r="AA24" i="12"/>
  <c r="AH24" i="12"/>
  <c r="K25" i="12"/>
  <c r="T25" i="12"/>
  <c r="L25" i="12" l="1"/>
  <c r="L26" i="12" s="1"/>
  <c r="O25" i="12"/>
  <c r="AH25" i="12"/>
  <c r="AA25" i="12"/>
  <c r="M25" i="12"/>
  <c r="M26" i="12" s="1"/>
  <c r="P25" i="12"/>
  <c r="AG25" i="12"/>
  <c r="Z25" i="12"/>
  <c r="H23" i="12"/>
  <c r="R25" i="12"/>
  <c r="AC25" i="12" l="1"/>
  <c r="V25" i="12"/>
  <c r="AD25" i="12"/>
  <c r="W25" i="12"/>
  <c r="AF25" i="12"/>
  <c r="Y25" i="12"/>
  <c r="J25" i="12" l="1"/>
  <c r="H24" i="12"/>
  <c r="J26" i="12" l="1"/>
  <c r="Q26" i="12"/>
  <c r="O26" i="12"/>
  <c r="P26" i="12"/>
  <c r="S26" i="12"/>
  <c r="T26" i="12"/>
  <c r="R26" i="12"/>
  <c r="AH26" i="12" l="1"/>
  <c r="AA26" i="12"/>
  <c r="AE26" i="12"/>
  <c r="X26" i="12"/>
  <c r="AG26" i="12"/>
  <c r="Z26" i="12"/>
  <c r="AD26" i="12"/>
  <c r="W26" i="12"/>
  <c r="AC26" i="12"/>
  <c r="V26" i="12"/>
  <c r="AF26" i="12"/>
  <c r="Y26" i="12"/>
  <c r="Q27" i="12"/>
  <c r="J27" i="12"/>
  <c r="P27" i="12"/>
  <c r="O27" i="12"/>
  <c r="K26" i="12" l="1"/>
  <c r="K27" i="12" s="1"/>
  <c r="K28" i="12" s="1"/>
  <c r="H25" i="12"/>
  <c r="AC27" i="12"/>
  <c r="V27" i="12"/>
  <c r="AD27" i="12"/>
  <c r="W27" i="12"/>
  <c r="Q28" i="12"/>
  <c r="AE27" i="12"/>
  <c r="X27" i="12"/>
  <c r="S27" i="12" l="1"/>
  <c r="AG27" i="12" s="1"/>
  <c r="T27" i="12"/>
  <c r="AA27" i="12" s="1"/>
  <c r="R27" i="12"/>
  <c r="AF27" i="12" s="1"/>
  <c r="T28" i="12"/>
  <c r="AA28" i="12" s="1"/>
  <c r="AE28" i="12"/>
  <c r="X28" i="12"/>
  <c r="Y27" i="12" l="1"/>
  <c r="L27" i="12" s="1"/>
  <c r="L28" i="12" s="1"/>
  <c r="L29" i="12" s="1"/>
  <c r="Z27" i="12"/>
  <c r="M27" i="12" s="1"/>
  <c r="P28" i="12" s="1"/>
  <c r="AH27" i="12"/>
  <c r="H26" i="12" s="1"/>
  <c r="AH28" i="12"/>
  <c r="O28" i="12" l="1"/>
  <c r="AC28" i="12" s="1"/>
  <c r="R28" i="12"/>
  <c r="AF28" i="12" s="1"/>
  <c r="M28" i="12"/>
  <c r="M29" i="12" s="1"/>
  <c r="S28" i="12"/>
  <c r="AG28" i="12" s="1"/>
  <c r="AD28" i="12"/>
  <c r="W28" i="12"/>
  <c r="Y28" i="12" l="1"/>
  <c r="V28" i="12"/>
  <c r="Z28" i="12"/>
  <c r="H27" i="12"/>
  <c r="J28" i="12" l="1"/>
  <c r="J29" i="12" s="1"/>
  <c r="S29" i="12" l="1"/>
  <c r="Z29" i="12" s="1"/>
  <c r="T29" i="12"/>
  <c r="AH29" i="12" s="1"/>
  <c r="O29" i="12"/>
  <c r="AC29" i="12" s="1"/>
  <c r="R29" i="12"/>
  <c r="AF29" i="12" s="1"/>
  <c r="Q29" i="12"/>
  <c r="AE29" i="12" s="1"/>
  <c r="P29" i="12"/>
  <c r="AD29" i="12" s="1"/>
  <c r="J30" i="12"/>
  <c r="Q30" i="12"/>
  <c r="O30" i="12"/>
  <c r="P30" i="12"/>
  <c r="AG29" i="12" l="1"/>
  <c r="H28" i="12" s="1"/>
  <c r="Y29" i="12"/>
  <c r="AA29" i="12"/>
  <c r="X29" i="12"/>
  <c r="V29" i="12"/>
  <c r="W29" i="12"/>
  <c r="AE30" i="12"/>
  <c r="X30" i="12"/>
  <c r="AC30" i="12"/>
  <c r="V30" i="12"/>
  <c r="AD30" i="12"/>
  <c r="W30" i="12"/>
  <c r="Q31" i="12"/>
  <c r="K29" i="12" l="1"/>
  <c r="K30" i="12" s="1"/>
  <c r="AE31" i="12"/>
  <c r="X31" i="12"/>
  <c r="S30" i="12" l="1"/>
  <c r="Z30" i="12" s="1"/>
  <c r="M30" i="12" s="1"/>
  <c r="S31" i="12" s="1"/>
  <c r="T30" i="12"/>
  <c r="AH30" i="12" s="1"/>
  <c r="R30" i="12"/>
  <c r="AF30" i="12" s="1"/>
  <c r="K31" i="12"/>
  <c r="T31" i="12"/>
  <c r="AG30" i="12" l="1"/>
  <c r="H29" i="12" s="1"/>
  <c r="AA30" i="12"/>
  <c r="Y30" i="12"/>
  <c r="L30" i="12" s="1"/>
  <c r="R31" i="12" s="1"/>
  <c r="AG31" i="12"/>
  <c r="Z31" i="12"/>
  <c r="M31" i="12"/>
  <c r="M32" i="12" s="1"/>
  <c r="P31" i="12"/>
  <c r="AH31" i="12"/>
  <c r="AA31" i="12"/>
  <c r="O31" i="12" l="1"/>
  <c r="AC31" i="12" s="1"/>
  <c r="L31" i="12"/>
  <c r="L32" i="12" s="1"/>
  <c r="AF31" i="12"/>
  <c r="Y31" i="12"/>
  <c r="AD31" i="12"/>
  <c r="W31" i="12"/>
  <c r="V31" i="12" l="1"/>
  <c r="J31" i="12" s="1"/>
  <c r="H30" i="12"/>
  <c r="J32" i="12" l="1"/>
  <c r="R32" i="12"/>
  <c r="T32" i="12"/>
  <c r="P32" i="12"/>
  <c r="S32" i="12"/>
  <c r="Q32" i="12"/>
  <c r="O32" i="12"/>
  <c r="AG32" i="12" l="1"/>
  <c r="Z32" i="12"/>
  <c r="AD32" i="12"/>
  <c r="W32" i="12"/>
  <c r="AH32" i="12"/>
  <c r="AA32" i="12"/>
  <c r="AF32" i="12"/>
  <c r="Y32" i="12"/>
  <c r="AE32" i="12"/>
  <c r="X32" i="12"/>
  <c r="AC32" i="12"/>
  <c r="V32" i="12"/>
  <c r="J33" i="12"/>
  <c r="P33" i="12"/>
  <c r="O33" i="12"/>
  <c r="Q33" i="12"/>
  <c r="H31" i="12" l="1"/>
  <c r="AD33" i="12"/>
  <c r="W33" i="12"/>
  <c r="AC33" i="12"/>
  <c r="V33" i="12"/>
  <c r="K32" i="12"/>
  <c r="AE33" i="12"/>
  <c r="X33" i="12"/>
  <c r="Q34" i="12"/>
  <c r="K33" i="12" l="1"/>
  <c r="T33" i="12"/>
  <c r="R33" i="12"/>
  <c r="S33" i="12"/>
  <c r="AE34" i="12"/>
  <c r="X34" i="12"/>
  <c r="AH33" i="12" l="1"/>
  <c r="AA33" i="12"/>
  <c r="AF33" i="12"/>
  <c r="Y33" i="12"/>
  <c r="L33" i="12" s="1"/>
  <c r="R34" i="12" s="1"/>
  <c r="K34" i="12"/>
  <c r="T34" i="12"/>
  <c r="AG33" i="12"/>
  <c r="Z33" i="12"/>
  <c r="M33" i="12" s="1"/>
  <c r="M34" i="12" l="1"/>
  <c r="M35" i="12" s="1"/>
  <c r="P34" i="12"/>
  <c r="AF34" i="12"/>
  <c r="Y34" i="12"/>
  <c r="L34" i="12"/>
  <c r="L35" i="12" s="1"/>
  <c r="O34" i="12"/>
  <c r="H32" i="12"/>
  <c r="S34" i="12"/>
  <c r="AH34" i="12"/>
  <c r="AA34" i="12"/>
  <c r="AD34" i="12" l="1"/>
  <c r="W34" i="12"/>
  <c r="AG34" i="12"/>
  <c r="Z34" i="12"/>
  <c r="AC34" i="12"/>
  <c r="V34" i="12"/>
  <c r="H33" i="12" l="1"/>
  <c r="J34" i="12"/>
  <c r="J35" i="12" l="1"/>
  <c r="Q35" i="12"/>
  <c r="P35" i="12"/>
  <c r="O35" i="12"/>
  <c r="R35" i="12"/>
  <c r="S35" i="12"/>
  <c r="T35" i="12"/>
  <c r="AG35" i="12" l="1"/>
  <c r="Z35" i="12"/>
  <c r="AF35" i="12"/>
  <c r="Y35" i="12"/>
  <c r="AC35" i="12"/>
  <c r="V35" i="12"/>
  <c r="AD35" i="12"/>
  <c r="W35" i="12"/>
  <c r="AE35" i="12"/>
  <c r="X35" i="12"/>
  <c r="AA35" i="12"/>
  <c r="AH35" i="12"/>
  <c r="J36" i="12"/>
  <c r="Q36" i="12"/>
  <c r="O36" i="12"/>
  <c r="P36" i="12"/>
  <c r="AD36" i="12" l="1"/>
  <c r="W36" i="12"/>
  <c r="K35" i="12"/>
  <c r="AE36" i="12"/>
  <c r="X36" i="12"/>
  <c r="Q37" i="12"/>
  <c r="H34" i="12"/>
  <c r="AC36" i="12"/>
  <c r="V36" i="12"/>
  <c r="K36" i="12" l="1"/>
  <c r="R36" i="12"/>
  <c r="T36" i="12"/>
  <c r="S36" i="12"/>
  <c r="AE37" i="12"/>
  <c r="X37" i="12"/>
  <c r="AG36" i="12" l="1"/>
  <c r="Z36" i="12"/>
  <c r="M36" i="12" s="1"/>
  <c r="S37" i="12" s="1"/>
  <c r="AF36" i="12"/>
  <c r="Y36" i="12"/>
  <c r="L36" i="12" s="1"/>
  <c r="AA36" i="12"/>
  <c r="AH36" i="12"/>
  <c r="K37" i="12"/>
  <c r="T37" i="12"/>
  <c r="AG37" i="12" l="1"/>
  <c r="Z37" i="12"/>
  <c r="H35" i="12"/>
  <c r="AA37" i="12"/>
  <c r="AH37" i="12"/>
  <c r="M37" i="12"/>
  <c r="M38" i="12" s="1"/>
  <c r="P37" i="12"/>
  <c r="L37" i="12"/>
  <c r="L38" i="12" s="1"/>
  <c r="O37" i="12"/>
  <c r="R37" i="12"/>
  <c r="AF37" i="12" l="1"/>
  <c r="Y37" i="12"/>
  <c r="AC37" i="12"/>
  <c r="V37" i="12"/>
  <c r="AD37" i="12"/>
  <c r="W37" i="12"/>
  <c r="J37" i="12" l="1"/>
  <c r="O38" i="12" s="1"/>
  <c r="H36" i="12"/>
  <c r="S38" i="12" l="1"/>
  <c r="AG38" i="12" s="1"/>
  <c r="P38" i="12"/>
  <c r="AD38" i="12" s="1"/>
  <c r="Q38" i="12"/>
  <c r="AE38" i="12" s="1"/>
  <c r="R38" i="12"/>
  <c r="AF38" i="12" s="1"/>
  <c r="T38" i="12"/>
  <c r="AH38" i="12" s="1"/>
  <c r="J38" i="12"/>
  <c r="J39" i="12" s="1"/>
  <c r="AC38" i="12"/>
  <c r="V38" i="12"/>
  <c r="W38" i="12" l="1"/>
  <c r="Z38" i="12"/>
  <c r="Y38" i="12"/>
  <c r="AA38" i="12"/>
  <c r="P39" i="12"/>
  <c r="AD39" i="12" s="1"/>
  <c r="O39" i="12"/>
  <c r="AC39" i="12" s="1"/>
  <c r="X38" i="12"/>
  <c r="Q39" i="12"/>
  <c r="AE39" i="12" s="1"/>
  <c r="Q40" i="12"/>
  <c r="H37" i="12"/>
  <c r="K38" i="12" l="1"/>
  <c r="T39" i="12" s="1"/>
  <c r="W39" i="12"/>
  <c r="V39" i="12"/>
  <c r="X39" i="12"/>
  <c r="AE40" i="12"/>
  <c r="X40" i="12"/>
  <c r="S39" i="12" l="1"/>
  <c r="AG39" i="12" s="1"/>
  <c r="R39" i="12"/>
  <c r="AF39" i="12" s="1"/>
  <c r="K39" i="12"/>
  <c r="K40" i="12" s="1"/>
  <c r="AH39" i="12"/>
  <c r="AA39" i="12"/>
  <c r="Z39" i="12" l="1"/>
  <c r="M39" i="12" s="1"/>
  <c r="S40" i="12" s="1"/>
  <c r="Y39" i="12"/>
  <c r="L39" i="12" s="1"/>
  <c r="O40" i="12" s="1"/>
  <c r="T40" i="12"/>
  <c r="AA40" i="12" s="1"/>
  <c r="H38" i="12"/>
  <c r="P40" i="12" l="1"/>
  <c r="AD40" i="12" s="1"/>
  <c r="AG40" i="12"/>
  <c r="Z40" i="12"/>
  <c r="M40" i="12"/>
  <c r="M41" i="12" s="1"/>
  <c r="AH40" i="12"/>
  <c r="L40" i="12"/>
  <c r="L41" i="12" s="1"/>
  <c r="R40" i="12"/>
  <c r="AF40" i="12" s="1"/>
  <c r="AC40" i="12"/>
  <c r="V40" i="12"/>
  <c r="W40" i="12" l="1"/>
  <c r="Y40" i="12"/>
  <c r="H39" i="12"/>
  <c r="J40" i="12" l="1"/>
  <c r="S41" i="12" s="1"/>
  <c r="Z41" i="12" s="1"/>
  <c r="R41" i="12" l="1"/>
  <c r="AF41" i="12" s="1"/>
  <c r="T41" i="12"/>
  <c r="AA41" i="12" s="1"/>
  <c r="AG41" i="12"/>
  <c r="J41" i="12"/>
  <c r="J42" i="12" s="1"/>
  <c r="Q43" i="12" s="1"/>
  <c r="P41" i="12"/>
  <c r="W41" i="12" s="1"/>
  <c r="O41" i="12"/>
  <c r="AC41" i="12" s="1"/>
  <c r="Q41" i="12"/>
  <c r="X41" i="12" s="1"/>
  <c r="AH41" i="12" l="1"/>
  <c r="O42" i="12"/>
  <c r="AC42" i="12" s="1"/>
  <c r="P42" i="12"/>
  <c r="AD42" i="12" s="1"/>
  <c r="AD41" i="12"/>
  <c r="Q42" i="12"/>
  <c r="X42" i="12" s="1"/>
  <c r="AE41" i="12"/>
  <c r="Y41" i="12"/>
  <c r="K41" i="12" s="1"/>
  <c r="K42" i="12" s="1"/>
  <c r="K43" i="12" s="1"/>
  <c r="V41" i="12"/>
  <c r="AE43" i="12"/>
  <c r="X43" i="12"/>
  <c r="H40" i="12" l="1"/>
  <c r="W42" i="12"/>
  <c r="V42" i="12"/>
  <c r="AE42" i="12"/>
  <c r="S42" i="12"/>
  <c r="AG42" i="12" s="1"/>
  <c r="T42" i="12"/>
  <c r="AH42" i="12" s="1"/>
  <c r="T43" i="12"/>
  <c r="AA43" i="12" s="1"/>
  <c r="R42" i="12"/>
  <c r="AF42" i="12" s="1"/>
  <c r="Z42" i="12" l="1"/>
  <c r="M42" i="12" s="1"/>
  <c r="P43" i="12" s="1"/>
  <c r="AD43" i="12" s="1"/>
  <c r="H41" i="12"/>
  <c r="Y42" i="12"/>
  <c r="L42" i="12" s="1"/>
  <c r="L43" i="12" s="1"/>
  <c r="L44" i="12" s="1"/>
  <c r="AA42" i="12"/>
  <c r="AH43" i="12"/>
  <c r="S43" i="12" l="1"/>
  <c r="Z43" i="12" s="1"/>
  <c r="W43" i="12"/>
  <c r="M43" i="12"/>
  <c r="M44" i="12" s="1"/>
  <c r="O43" i="12"/>
  <c r="AC43" i="12" s="1"/>
  <c r="R43" i="12"/>
  <c r="AF43" i="12" s="1"/>
  <c r="AG43" i="12" l="1"/>
  <c r="H42" i="12" s="1"/>
  <c r="Y43" i="12"/>
  <c r="V43" i="12"/>
  <c r="J43" i="12" l="1"/>
  <c r="S44" i="12" s="1"/>
  <c r="AG44" i="12" s="1"/>
  <c r="P44" i="12" l="1"/>
  <c r="AD44" i="12" s="1"/>
  <c r="O44" i="12"/>
  <c r="AC44" i="12" s="1"/>
  <c r="J44" i="12"/>
  <c r="J45" i="12" s="1"/>
  <c r="Z44" i="12"/>
  <c r="Q44" i="12"/>
  <c r="AE44" i="12" s="1"/>
  <c r="R44" i="12"/>
  <c r="Y44" i="12" s="1"/>
  <c r="T44" i="12"/>
  <c r="AH44" i="12" s="1"/>
  <c r="P45" i="12" l="1"/>
  <c r="W45" i="12" s="1"/>
  <c r="Q45" i="12"/>
  <c r="AE45" i="12" s="1"/>
  <c r="O45" i="12"/>
  <c r="V45" i="12" s="1"/>
  <c r="AF44" i="12"/>
  <c r="H43" i="12" s="1"/>
  <c r="AA44" i="12"/>
  <c r="K44" i="12" s="1"/>
  <c r="R45" i="12" s="1"/>
  <c r="W44" i="12"/>
  <c r="X44" i="12"/>
  <c r="V44" i="12"/>
  <c r="Q46" i="12"/>
  <c r="AD45" i="12" l="1"/>
  <c r="X45" i="12"/>
  <c r="AC45" i="12"/>
  <c r="S45" i="12"/>
  <c r="AG45" i="12" s="1"/>
  <c r="T45" i="12"/>
  <c r="AH45" i="12" s="1"/>
  <c r="K45" i="12"/>
  <c r="K46" i="12" s="1"/>
  <c r="AF45" i="12"/>
  <c r="Y45" i="12"/>
  <c r="L45" i="12" s="1"/>
  <c r="AE46" i="12"/>
  <c r="X46" i="12"/>
  <c r="Z45" i="12" l="1"/>
  <c r="M45" i="12" s="1"/>
  <c r="S46" i="12" s="1"/>
  <c r="T46" i="12"/>
  <c r="AH46" i="12" s="1"/>
  <c r="AA45" i="12"/>
  <c r="H44" i="12"/>
  <c r="L46" i="12"/>
  <c r="L47" i="12" s="1"/>
  <c r="R46" i="12"/>
  <c r="O46" i="12"/>
  <c r="AA46" i="12" l="1"/>
  <c r="M46" i="12"/>
  <c r="M47" i="12" s="1"/>
  <c r="P46" i="12"/>
  <c r="AD46" i="12" s="1"/>
  <c r="AC46" i="12"/>
  <c r="V46" i="12"/>
  <c r="AG46" i="12"/>
  <c r="Z46" i="12"/>
  <c r="AF46" i="12"/>
  <c r="Y46" i="12"/>
  <c r="W46" i="12" l="1"/>
  <c r="J46" i="12" s="1"/>
  <c r="H45" i="12"/>
  <c r="S47" i="12" l="1"/>
  <c r="O47" i="12"/>
  <c r="R47" i="12"/>
  <c r="T47" i="12"/>
  <c r="J47" i="12"/>
  <c r="P47" i="12"/>
  <c r="Q47" i="12"/>
  <c r="O48" i="12" l="1"/>
  <c r="J48" i="12"/>
  <c r="Q49" i="12" s="1"/>
  <c r="Q48" i="12"/>
  <c r="P48" i="12"/>
  <c r="AD47" i="12"/>
  <c r="W47" i="12"/>
  <c r="AA47" i="12"/>
  <c r="AH47" i="12"/>
  <c r="AF47" i="12"/>
  <c r="Y47" i="12"/>
  <c r="AC47" i="12"/>
  <c r="V47" i="12"/>
  <c r="AE47" i="12"/>
  <c r="X47" i="12"/>
  <c r="AG47" i="12"/>
  <c r="Z47" i="12"/>
  <c r="AD48" i="12" l="1"/>
  <c r="W48" i="12"/>
  <c r="AE48" i="12"/>
  <c r="X48" i="12"/>
  <c r="H46" i="12"/>
  <c r="X49" i="12"/>
  <c r="AE49" i="12"/>
  <c r="K47" i="12"/>
  <c r="AC48" i="12"/>
  <c r="V48" i="12"/>
  <c r="K48" i="12" l="1"/>
  <c r="S48" i="12"/>
  <c r="T48" i="12"/>
  <c r="R48" i="12"/>
  <c r="Y48" i="12" l="1"/>
  <c r="L48" i="12" s="1"/>
  <c r="AF48" i="12"/>
  <c r="AH48" i="12"/>
  <c r="AA48" i="12"/>
  <c r="Z48" i="12"/>
  <c r="M48" i="12" s="1"/>
  <c r="AG48" i="12"/>
  <c r="K49" i="12"/>
  <c r="T49" i="12"/>
  <c r="S49" i="12" l="1"/>
  <c r="P49" i="12"/>
  <c r="M49" i="12"/>
  <c r="M50" i="12" s="1"/>
  <c r="H47" i="12"/>
  <c r="AH49" i="12"/>
  <c r="AA49" i="12"/>
  <c r="R49" i="12"/>
  <c r="L49" i="12"/>
  <c r="L50" i="12" s="1"/>
  <c r="O49" i="12"/>
  <c r="W49" i="12" l="1"/>
  <c r="AD49" i="12"/>
  <c r="V49" i="12"/>
  <c r="AC49" i="12"/>
  <c r="AF49" i="12"/>
  <c r="Y49" i="12"/>
  <c r="Z49" i="12"/>
  <c r="AG49" i="12"/>
  <c r="H48" i="12" l="1"/>
  <c r="J49" i="12"/>
  <c r="P50" i="12" l="1"/>
  <c r="R50" i="12"/>
  <c r="Q50" i="12"/>
  <c r="J50" i="12"/>
  <c r="T50" i="12"/>
  <c r="S50" i="12"/>
  <c r="O50" i="12"/>
  <c r="AG50" i="12" l="1"/>
  <c r="Z50" i="12"/>
  <c r="AE50" i="12"/>
  <c r="X50" i="12"/>
  <c r="AA50" i="12"/>
  <c r="AH50" i="12"/>
  <c r="AF50" i="12"/>
  <c r="Y50" i="12"/>
  <c r="J51" i="12"/>
  <c r="O51" i="12"/>
  <c r="P51" i="12"/>
  <c r="Q51" i="12"/>
  <c r="AC50" i="12"/>
  <c r="V50" i="12"/>
  <c r="W50" i="12"/>
  <c r="AD50" i="12"/>
  <c r="H49" i="12" l="1"/>
  <c r="AE51" i="12"/>
  <c r="X51" i="12"/>
  <c r="AD51" i="12"/>
  <c r="W51" i="12"/>
  <c r="V51" i="12"/>
  <c r="AC51" i="12"/>
  <c r="Q52" i="12"/>
  <c r="K50" i="12"/>
  <c r="K51" i="12" l="1"/>
  <c r="S51" i="12"/>
  <c r="R51" i="12"/>
  <c r="T51" i="12"/>
  <c r="AE52" i="12"/>
  <c r="X52" i="12"/>
  <c r="AA51" i="12" l="1"/>
  <c r="AH51" i="12"/>
  <c r="Y51" i="12"/>
  <c r="L51" i="12" s="1"/>
  <c r="AF51" i="12"/>
  <c r="AG51" i="12"/>
  <c r="Z51" i="12"/>
  <c r="M51" i="12" s="1"/>
  <c r="S52" i="12" s="1"/>
  <c r="K52" i="12"/>
  <c r="T52" i="12"/>
  <c r="Z52" i="12" l="1"/>
  <c r="AG52" i="12"/>
  <c r="M52" i="12"/>
  <c r="M53" i="12" s="1"/>
  <c r="P52" i="12"/>
  <c r="L52" i="12"/>
  <c r="L53" i="12" s="1"/>
  <c r="O52" i="12"/>
  <c r="H50" i="12"/>
  <c r="R52" i="12"/>
  <c r="AH52" i="12"/>
  <c r="AA52" i="12"/>
  <c r="AC52" i="12" l="1"/>
  <c r="V52" i="12"/>
  <c r="AD52" i="12"/>
  <c r="W52" i="12"/>
  <c r="AF52" i="12"/>
  <c r="Y52" i="12"/>
  <c r="J52" i="12" l="1"/>
  <c r="H51" i="12"/>
  <c r="J53" i="12" l="1"/>
  <c r="T53" i="12"/>
  <c r="Q53" i="12"/>
  <c r="O53" i="12"/>
  <c r="R53" i="12"/>
  <c r="S53" i="12"/>
  <c r="P53" i="12"/>
  <c r="AC53" i="12" l="1"/>
  <c r="V53" i="12"/>
  <c r="Z53" i="12"/>
  <c r="AG53" i="12"/>
  <c r="AE53" i="12"/>
  <c r="X53" i="12"/>
  <c r="AA53" i="12"/>
  <c r="AH53" i="12"/>
  <c r="Y53" i="12"/>
  <c r="AF53" i="12"/>
  <c r="AD53" i="12"/>
  <c r="W53" i="12"/>
  <c r="P54" i="12"/>
  <c r="O54" i="12"/>
  <c r="Q54" i="12"/>
  <c r="J54" i="12"/>
  <c r="K53" i="12" l="1"/>
  <c r="S54" i="12" s="1"/>
  <c r="Q55" i="12"/>
  <c r="AC54" i="12"/>
  <c r="V54" i="12"/>
  <c r="X54" i="12"/>
  <c r="AE54" i="12"/>
  <c r="AD54" i="12"/>
  <c r="W54" i="12"/>
  <c r="H52" i="12"/>
  <c r="K54" i="12" l="1"/>
  <c r="R54" i="12"/>
  <c r="T54" i="12"/>
  <c r="AE55" i="12"/>
  <c r="X55" i="12"/>
  <c r="Z54" i="12"/>
  <c r="M54" i="12" s="1"/>
  <c r="AG54" i="12"/>
  <c r="AA54" i="12" l="1"/>
  <c r="AH54" i="12"/>
  <c r="AF54" i="12"/>
  <c r="Y54" i="12"/>
  <c r="L54" i="12" s="1"/>
  <c r="L55" i="12" s="1"/>
  <c r="L56" i="12" s="1"/>
  <c r="K55" i="12"/>
  <c r="T55" i="12"/>
  <c r="S55" i="12"/>
  <c r="M55" i="12"/>
  <c r="M56" i="12" s="1"/>
  <c r="P55" i="12"/>
  <c r="H53" i="12" l="1"/>
  <c r="O55" i="12"/>
  <c r="V55" i="12" s="1"/>
  <c r="R55" i="12"/>
  <c r="AF55" i="12" s="1"/>
  <c r="AH55" i="12"/>
  <c r="AA55" i="12"/>
  <c r="AD55" i="12"/>
  <c r="W55" i="12"/>
  <c r="AG55" i="12"/>
  <c r="Z55" i="12"/>
  <c r="AC55" i="12" l="1"/>
  <c r="H54" i="12" s="1"/>
  <c r="Y55" i="12"/>
  <c r="J55" i="12" s="1"/>
  <c r="J56" i="12" l="1"/>
  <c r="Q56" i="12"/>
  <c r="R56" i="12"/>
  <c r="O56" i="12"/>
  <c r="P56" i="12"/>
  <c r="T56" i="12"/>
  <c r="S56" i="12"/>
  <c r="AH56" i="12" l="1"/>
  <c r="AA56" i="12"/>
  <c r="AE56" i="12"/>
  <c r="X56" i="12"/>
  <c r="AD56" i="12"/>
  <c r="W56" i="12"/>
  <c r="AC56" i="12"/>
  <c r="V56" i="12"/>
  <c r="AF56" i="12"/>
  <c r="Y56" i="12"/>
  <c r="AG56" i="12"/>
  <c r="Z56" i="12"/>
  <c r="P57" i="12"/>
  <c r="J57" i="12"/>
  <c r="O57" i="12"/>
  <c r="Q57" i="12"/>
  <c r="AC57" i="12" l="1"/>
  <c r="V57" i="12"/>
  <c r="K56" i="12"/>
  <c r="Q58" i="12"/>
  <c r="AE57" i="12"/>
  <c r="X57" i="12"/>
  <c r="W57" i="12"/>
  <c r="AD57" i="12"/>
  <c r="H55" i="12"/>
  <c r="AE58" i="12" l="1"/>
  <c r="X58" i="12"/>
  <c r="K57" i="12"/>
  <c r="T57" i="12"/>
  <c r="S57" i="12"/>
  <c r="R57" i="12"/>
  <c r="AF57" i="12" l="1"/>
  <c r="Y57" i="12"/>
  <c r="L57" i="12" s="1"/>
  <c r="R58" i="12" s="1"/>
  <c r="AA57" i="12"/>
  <c r="AH57" i="12"/>
  <c r="K58" i="12"/>
  <c r="T58" i="12"/>
  <c r="Z57" i="12"/>
  <c r="M57" i="12" s="1"/>
  <c r="S58" i="12" s="1"/>
  <c r="AG57" i="12"/>
  <c r="AG58" i="12" l="1"/>
  <c r="Z58" i="12"/>
  <c r="AF58" i="12"/>
  <c r="Y58" i="12"/>
  <c r="L58" i="12"/>
  <c r="L59" i="12" s="1"/>
  <c r="O58" i="12"/>
  <c r="M58" i="12"/>
  <c r="M59" i="12" s="1"/>
  <c r="P58" i="12"/>
  <c r="AA58" i="12"/>
  <c r="AH58" i="12"/>
  <c r="H56" i="12"/>
  <c r="AD58" i="12" l="1"/>
  <c r="W58" i="12"/>
  <c r="V58" i="12"/>
  <c r="AC58" i="12"/>
  <c r="H57" i="12" l="1"/>
  <c r="J58" i="12"/>
  <c r="S59" i="12" s="1"/>
  <c r="J59" i="12" l="1"/>
  <c r="O60" i="12" s="1"/>
  <c r="T59" i="12"/>
  <c r="AH59" i="12" s="1"/>
  <c r="P59" i="12"/>
  <c r="AD59" i="12" s="1"/>
  <c r="R59" i="12"/>
  <c r="AF59" i="12" s="1"/>
  <c r="Q59" i="12"/>
  <c r="AE59" i="12" s="1"/>
  <c r="O59" i="12"/>
  <c r="V59" i="12" s="1"/>
  <c r="Z59" i="12"/>
  <c r="AG59" i="12"/>
  <c r="P60" i="12" l="1"/>
  <c r="AD60" i="12" s="1"/>
  <c r="AA59" i="12"/>
  <c r="J60" i="12"/>
  <c r="Q61" i="12" s="1"/>
  <c r="Q60" i="12"/>
  <c r="AE60" i="12" s="1"/>
  <c r="AC59" i="12"/>
  <c r="H58" i="12" s="1"/>
  <c r="Y59" i="12"/>
  <c r="W59" i="12"/>
  <c r="X59" i="12"/>
  <c r="V60" i="12"/>
  <c r="AC60" i="12"/>
  <c r="W60" i="12" l="1"/>
  <c r="X60" i="12"/>
  <c r="K59" i="12"/>
  <c r="K60" i="12" s="1"/>
  <c r="X61" i="12"/>
  <c r="AE61" i="12"/>
  <c r="T60" i="12" l="1"/>
  <c r="AH60" i="12" s="1"/>
  <c r="S60" i="12"/>
  <c r="Z60" i="12" s="1"/>
  <c r="M60" i="12" s="1"/>
  <c r="S61" i="12" s="1"/>
  <c r="R60" i="12"/>
  <c r="AF60" i="12" s="1"/>
  <c r="Y60" i="12"/>
  <c r="L60" i="12" s="1"/>
  <c r="K61" i="12"/>
  <c r="T61" i="12"/>
  <c r="AA60" i="12" l="1"/>
  <c r="AG60" i="12"/>
  <c r="H59" i="12" s="1"/>
  <c r="L61" i="12"/>
  <c r="L62" i="12" s="1"/>
  <c r="O61" i="12"/>
  <c r="AH61" i="12"/>
  <c r="AA61" i="12"/>
  <c r="R61" i="12"/>
  <c r="Z61" i="12"/>
  <c r="AG61" i="12"/>
  <c r="M61" i="12"/>
  <c r="M62" i="12" s="1"/>
  <c r="P61" i="12"/>
  <c r="AF61" i="12" l="1"/>
  <c r="Y61" i="12"/>
  <c r="W61" i="12"/>
  <c r="AD61" i="12"/>
  <c r="AC61" i="12"/>
  <c r="V61" i="12"/>
  <c r="J61" i="12" l="1"/>
  <c r="O62" i="12" s="1"/>
  <c r="H60" i="12"/>
  <c r="T62" i="12" l="1"/>
  <c r="AA62" i="12" s="1"/>
  <c r="J62" i="12"/>
  <c r="Q63" i="12" s="1"/>
  <c r="Q62" i="12"/>
  <c r="X62" i="12" s="1"/>
  <c r="R62" i="12"/>
  <c r="AF62" i="12" s="1"/>
  <c r="S62" i="12"/>
  <c r="Z62" i="12" s="1"/>
  <c r="P62" i="12"/>
  <c r="AD62" i="12" s="1"/>
  <c r="AC62" i="12"/>
  <c r="V62" i="12"/>
  <c r="AE62" i="12" l="1"/>
  <c r="Y62" i="12"/>
  <c r="K62" i="12" s="1"/>
  <c r="P63" i="12"/>
  <c r="W63" i="12" s="1"/>
  <c r="W62" i="12"/>
  <c r="AG62" i="12"/>
  <c r="J63" i="12"/>
  <c r="Q64" i="12" s="1"/>
  <c r="AH62" i="12"/>
  <c r="O63" i="12"/>
  <c r="AC63" i="12" s="1"/>
  <c r="AE63" i="12"/>
  <c r="X63" i="12"/>
  <c r="AD63" i="12" l="1"/>
  <c r="H61" i="12"/>
  <c r="V63" i="12"/>
  <c r="AE64" i="12"/>
  <c r="X64" i="12"/>
  <c r="K63" i="12"/>
  <c r="T63" i="12"/>
  <c r="S63" i="12"/>
  <c r="R63" i="12"/>
  <c r="Z63" i="12" l="1"/>
  <c r="M63" i="12" s="1"/>
  <c r="S64" i="12" s="1"/>
  <c r="AG63" i="12"/>
  <c r="K64" i="12"/>
  <c r="T64" i="12"/>
  <c r="AA63" i="12"/>
  <c r="AH63" i="12"/>
  <c r="AF63" i="12"/>
  <c r="Y63" i="12"/>
  <c r="L63" i="12" s="1"/>
  <c r="H62" i="12" l="1"/>
  <c r="AA64" i="12"/>
  <c r="AH64" i="12"/>
  <c r="L64" i="12"/>
  <c r="L65" i="12" s="1"/>
  <c r="O64" i="12"/>
  <c r="R64" i="12"/>
  <c r="Z64" i="12"/>
  <c r="AG64" i="12"/>
  <c r="M64" i="12"/>
  <c r="M65" i="12" s="1"/>
  <c r="P64" i="12"/>
  <c r="Y64" i="12" l="1"/>
  <c r="AF64" i="12"/>
  <c r="AC64" i="12"/>
  <c r="V64" i="12"/>
  <c r="AD64" i="12"/>
  <c r="W64" i="12"/>
  <c r="J64" i="12" l="1"/>
  <c r="H63" i="12"/>
  <c r="O65" i="12" l="1"/>
  <c r="T65" i="12"/>
  <c r="J65" i="12"/>
  <c r="R65" i="12"/>
  <c r="S65" i="12"/>
  <c r="Q65" i="12"/>
  <c r="P65" i="12"/>
  <c r="AH65" i="12" l="1"/>
  <c r="AA65" i="12"/>
  <c r="AE65" i="12"/>
  <c r="X65" i="12"/>
  <c r="AG65" i="12"/>
  <c r="Z65" i="12"/>
  <c r="AF65" i="12"/>
  <c r="Y65" i="12"/>
  <c r="J66" i="12"/>
  <c r="P66" i="12"/>
  <c r="Q66" i="12"/>
  <c r="O66" i="12"/>
  <c r="AD65" i="12"/>
  <c r="W65" i="12"/>
  <c r="AC65" i="12"/>
  <c r="V65" i="12"/>
  <c r="H64" i="12" l="1"/>
  <c r="AC66" i="12"/>
  <c r="V66" i="12"/>
  <c r="W66" i="12"/>
  <c r="AD66" i="12"/>
  <c r="Q67" i="12"/>
  <c r="K65" i="12"/>
  <c r="AE66" i="12"/>
  <c r="X66" i="12"/>
  <c r="K66" i="12" l="1"/>
  <c r="S66" i="12"/>
  <c r="R66" i="12"/>
  <c r="T66" i="12"/>
  <c r="AE67" i="12"/>
  <c r="X67" i="12"/>
  <c r="AG66" i="12" l="1"/>
  <c r="Z66" i="12"/>
  <c r="M66" i="12" s="1"/>
  <c r="AH66" i="12"/>
  <c r="AA66" i="12"/>
  <c r="AF66" i="12"/>
  <c r="Y66" i="12"/>
  <c r="L66" i="12" s="1"/>
  <c r="K67" i="12"/>
  <c r="T67" i="12"/>
  <c r="H65" i="12" l="1"/>
  <c r="R67" i="12"/>
  <c r="L67" i="12"/>
  <c r="L68" i="12" s="1"/>
  <c r="O67" i="12"/>
  <c r="AH67" i="12"/>
  <c r="AA67" i="12"/>
  <c r="M67" i="12"/>
  <c r="M68" i="12" s="1"/>
  <c r="P67" i="12"/>
  <c r="S67" i="12"/>
  <c r="AG67" i="12" l="1"/>
  <c r="Z67" i="12"/>
  <c r="AC67" i="12"/>
  <c r="V67" i="12"/>
  <c r="AD67" i="12"/>
  <c r="W67" i="12"/>
  <c r="AF67" i="12"/>
  <c r="Y67" i="12"/>
  <c r="J67" i="12" l="1"/>
  <c r="H66" i="12"/>
  <c r="T68" i="12" l="1"/>
  <c r="R68" i="12"/>
  <c r="S68" i="12"/>
  <c r="O68" i="12"/>
  <c r="Q68" i="12"/>
  <c r="J68" i="12"/>
  <c r="P68" i="12"/>
  <c r="O69" i="12" l="1"/>
  <c r="P69" i="12"/>
  <c r="J69" i="12"/>
  <c r="Q69" i="12"/>
  <c r="X68" i="12"/>
  <c r="AE68" i="12"/>
  <c r="V68" i="12"/>
  <c r="AC68" i="12"/>
  <c r="Y68" i="12"/>
  <c r="AF68" i="12"/>
  <c r="AG68" i="12"/>
  <c r="Z68" i="12"/>
  <c r="AD68" i="12"/>
  <c r="W68" i="12"/>
  <c r="AH68" i="12"/>
  <c r="AA68" i="12"/>
  <c r="K68" i="12" l="1"/>
  <c r="K69" i="12" s="1"/>
  <c r="K70" i="12" s="1"/>
  <c r="X69" i="12"/>
  <c r="AE69" i="12"/>
  <c r="Q70" i="12"/>
  <c r="AD69" i="12"/>
  <c r="W69" i="12"/>
  <c r="H67" i="12"/>
  <c r="AC69" i="12"/>
  <c r="V69" i="12"/>
  <c r="T70" i="12" l="1"/>
  <c r="AA70" i="12" s="1"/>
  <c r="S69" i="12"/>
  <c r="Z69" i="12" s="1"/>
  <c r="M69" i="12" s="1"/>
  <c r="T69" i="12"/>
  <c r="AH69" i="12" s="1"/>
  <c r="R69" i="12"/>
  <c r="Y69" i="12" s="1"/>
  <c r="L69" i="12" s="1"/>
  <c r="AE70" i="12"/>
  <c r="X70" i="12"/>
  <c r="AH70" i="12" l="1"/>
  <c r="AA69" i="12"/>
  <c r="AG69" i="12"/>
  <c r="AF69" i="12"/>
  <c r="L70" i="12"/>
  <c r="L71" i="12" s="1"/>
  <c r="O70" i="12"/>
  <c r="R70" i="12"/>
  <c r="M70" i="12"/>
  <c r="M71" i="12" s="1"/>
  <c r="S70" i="12"/>
  <c r="P70" i="12"/>
  <c r="H68" i="12" l="1"/>
  <c r="V70" i="12"/>
  <c r="AC70" i="12"/>
  <c r="AD70" i="12"/>
  <c r="W70" i="12"/>
  <c r="AG70" i="12"/>
  <c r="Z70" i="12"/>
  <c r="Y70" i="12"/>
  <c r="AF70" i="12"/>
  <c r="H69" i="12" l="1"/>
  <c r="J70" i="12"/>
  <c r="S71" i="12" l="1"/>
  <c r="Q71" i="12"/>
  <c r="P71" i="12"/>
  <c r="O71" i="12"/>
  <c r="T71" i="12"/>
  <c r="R71" i="12"/>
  <c r="J71" i="12"/>
  <c r="AC71" i="12" l="1"/>
  <c r="V71" i="12"/>
  <c r="AF71" i="12"/>
  <c r="Y71" i="12"/>
  <c r="AA71" i="12"/>
  <c r="AH71" i="12"/>
  <c r="W71" i="12"/>
  <c r="AD71" i="12"/>
  <c r="X71" i="12"/>
  <c r="AE71" i="12"/>
  <c r="Q72" i="12"/>
  <c r="J72" i="12"/>
  <c r="O72" i="12"/>
  <c r="P72" i="12"/>
  <c r="AG71" i="12"/>
  <c r="Z71" i="12"/>
  <c r="Q73" i="12" l="1"/>
  <c r="AE72" i="12"/>
  <c r="X72" i="12"/>
  <c r="K71" i="12"/>
  <c r="W72" i="12"/>
  <c r="AD72" i="12"/>
  <c r="V72" i="12"/>
  <c r="AC72" i="12"/>
  <c r="H70" i="12"/>
  <c r="K72" i="12" l="1"/>
  <c r="S72" i="12"/>
  <c r="R72" i="12"/>
  <c r="T72" i="12"/>
  <c r="X73" i="12"/>
  <c r="AE73" i="12"/>
  <c r="AH72" i="12" l="1"/>
  <c r="AA72" i="12"/>
  <c r="Z72" i="12"/>
  <c r="M72" i="12" s="1"/>
  <c r="S73" i="12" s="1"/>
  <c r="AG72" i="12"/>
  <c r="AF72" i="12"/>
  <c r="Y72" i="12"/>
  <c r="L72" i="12" s="1"/>
  <c r="K73" i="12"/>
  <c r="T73" i="12"/>
  <c r="H71" i="12" l="1"/>
  <c r="AG73" i="12"/>
  <c r="Z73" i="12"/>
  <c r="R73" i="12"/>
  <c r="L73" i="12"/>
  <c r="L74" i="12" s="1"/>
  <c r="O73" i="12"/>
  <c r="AA73" i="12"/>
  <c r="AH73" i="12"/>
  <c r="M73" i="12"/>
  <c r="M74" i="12" s="1"/>
  <c r="P73" i="12"/>
  <c r="AC73" i="12" l="1"/>
  <c r="V73" i="12"/>
  <c r="AD73" i="12"/>
  <c r="W73" i="12"/>
  <c r="AF73" i="12"/>
  <c r="Y73" i="12"/>
  <c r="J73" i="12" l="1"/>
  <c r="H72" i="12"/>
  <c r="Q74" i="12" l="1"/>
  <c r="T74" i="12"/>
  <c r="S74" i="12"/>
  <c r="J74" i="12"/>
  <c r="P74" i="12"/>
  <c r="O74" i="12"/>
  <c r="R74" i="12"/>
  <c r="AC74" i="12" l="1"/>
  <c r="V74" i="12"/>
  <c r="AD74" i="12"/>
  <c r="W74" i="12"/>
  <c r="J75" i="12"/>
  <c r="Q75" i="12"/>
  <c r="O75" i="12"/>
  <c r="P75" i="12"/>
  <c r="AH74" i="12"/>
  <c r="AA74" i="12"/>
  <c r="AG74" i="12"/>
  <c r="Z74" i="12"/>
  <c r="AF74" i="12"/>
  <c r="Y74" i="12"/>
  <c r="AE74" i="12"/>
  <c r="X74" i="12"/>
  <c r="K74" i="12" l="1"/>
  <c r="K75" i="12" s="1"/>
  <c r="K76" i="12" s="1"/>
  <c r="X75" i="12"/>
  <c r="AE75" i="12"/>
  <c r="W75" i="12"/>
  <c r="AD75" i="12"/>
  <c r="Q76" i="12"/>
  <c r="AC75" i="12"/>
  <c r="V75" i="12"/>
  <c r="H73" i="12"/>
  <c r="R75" i="12" l="1"/>
  <c r="Y75" i="12" s="1"/>
  <c r="L75" i="12" s="1"/>
  <c r="S75" i="12"/>
  <c r="Z75" i="12" s="1"/>
  <c r="M75" i="12" s="1"/>
  <c r="T75" i="12"/>
  <c r="AH75" i="12" s="1"/>
  <c r="T76" i="12"/>
  <c r="AA76" i="12" s="1"/>
  <c r="X76" i="12"/>
  <c r="AE76" i="12"/>
  <c r="AG75" i="12" l="1"/>
  <c r="AA75" i="12"/>
  <c r="AF75" i="12"/>
  <c r="AH76" i="12"/>
  <c r="R76" i="12"/>
  <c r="L76" i="12"/>
  <c r="L77" i="12" s="1"/>
  <c r="O76" i="12"/>
  <c r="S76" i="12"/>
  <c r="M76" i="12"/>
  <c r="M77" i="12" s="1"/>
  <c r="P76" i="12"/>
  <c r="H74" i="12" l="1"/>
  <c r="AD76" i="12"/>
  <c r="W76" i="12"/>
  <c r="AG76" i="12"/>
  <c r="Z76" i="12"/>
  <c r="AC76" i="12"/>
  <c r="V76" i="12"/>
  <c r="AF76" i="12"/>
  <c r="Y76" i="12"/>
  <c r="J76" i="12" l="1"/>
  <c r="T77" i="12" s="1"/>
  <c r="H75" i="12"/>
  <c r="S77" i="12" l="1"/>
  <c r="P77" i="12"/>
  <c r="AD77" i="12" s="1"/>
  <c r="J77" i="12"/>
  <c r="O78" i="12" s="1"/>
  <c r="Q77" i="12"/>
  <c r="X77" i="12" s="1"/>
  <c r="R77" i="12"/>
  <c r="Y77" i="12" s="1"/>
  <c r="O77" i="12"/>
  <c r="V77" i="12" s="1"/>
  <c r="AG77" i="12"/>
  <c r="Z77" i="12"/>
  <c r="AH77" i="12"/>
  <c r="AA77" i="12"/>
  <c r="P78" i="12" l="1"/>
  <c r="Q78" i="12"/>
  <c r="AE78" i="12" s="1"/>
  <c r="J78" i="12"/>
  <c r="W77" i="12"/>
  <c r="AF77" i="12"/>
  <c r="AE77" i="12"/>
  <c r="AC77" i="12"/>
  <c r="AD78" i="12"/>
  <c r="W78" i="12"/>
  <c r="K77" i="12"/>
  <c r="Q79" i="12"/>
  <c r="X78" i="12"/>
  <c r="V78" i="12"/>
  <c r="AC78" i="12"/>
  <c r="H76" i="12" l="1"/>
  <c r="K78" i="12"/>
  <c r="R78" i="12"/>
  <c r="S78" i="12"/>
  <c r="T78" i="12"/>
  <c r="AE79" i="12"/>
  <c r="X79" i="12"/>
  <c r="AH78" i="12" l="1"/>
  <c r="AA78" i="12"/>
  <c r="AF78" i="12"/>
  <c r="Y78" i="12"/>
  <c r="L78" i="12" s="1"/>
  <c r="AG78" i="12"/>
  <c r="Z78" i="12"/>
  <c r="M78" i="12" s="1"/>
  <c r="K79" i="12"/>
  <c r="T79" i="12"/>
  <c r="S79" i="12" l="1"/>
  <c r="M79" i="12"/>
  <c r="M80" i="12" s="1"/>
  <c r="P79" i="12"/>
  <c r="R79" i="12"/>
  <c r="L79" i="12"/>
  <c r="L80" i="12" s="1"/>
  <c r="O79" i="12"/>
  <c r="AH79" i="12"/>
  <c r="AA79" i="12"/>
  <c r="H77" i="12"/>
  <c r="AF79" i="12" l="1"/>
  <c r="Y79" i="12"/>
  <c r="V79" i="12"/>
  <c r="AC79" i="12"/>
  <c r="AD79" i="12"/>
  <c r="W79" i="12"/>
  <c r="AG79" i="12"/>
  <c r="Z79" i="12"/>
  <c r="J79" i="12" l="1"/>
  <c r="H78" i="12"/>
  <c r="J80" i="12" l="1"/>
  <c r="P80" i="12"/>
  <c r="Q80" i="12"/>
  <c r="S80" i="12"/>
  <c r="R80" i="12"/>
  <c r="O80" i="12"/>
  <c r="T80" i="12"/>
  <c r="AC80" i="12" l="1"/>
  <c r="V80" i="12"/>
  <c r="AF80" i="12"/>
  <c r="Y80" i="12"/>
  <c r="Z80" i="12"/>
  <c r="AG80" i="12"/>
  <c r="W80" i="12"/>
  <c r="AD80" i="12"/>
  <c r="X80" i="12"/>
  <c r="AE80" i="12"/>
  <c r="AH80" i="12"/>
  <c r="AA80" i="12"/>
  <c r="P81" i="12"/>
  <c r="Q81" i="12"/>
  <c r="J81" i="12"/>
  <c r="O81" i="12"/>
  <c r="AC81" i="12" l="1"/>
  <c r="V81" i="12"/>
  <c r="AE81" i="12"/>
  <c r="X81" i="12"/>
  <c r="K80" i="12"/>
  <c r="Q82" i="12"/>
  <c r="W81" i="12"/>
  <c r="AD81" i="12"/>
  <c r="H79" i="12"/>
  <c r="K81" i="12" l="1"/>
  <c r="R81" i="12"/>
  <c r="T81" i="12"/>
  <c r="S81" i="12"/>
  <c r="AE82" i="12"/>
  <c r="X82" i="12"/>
  <c r="AF81" i="12" l="1"/>
  <c r="Y81" i="12"/>
  <c r="L81" i="12" s="1"/>
  <c r="AH81" i="12"/>
  <c r="AA81" i="12"/>
  <c r="K82" i="12"/>
  <c r="T82" i="12"/>
  <c r="AG81" i="12"/>
  <c r="Z81" i="12"/>
  <c r="M81" i="12" s="1"/>
  <c r="AH82" i="12" l="1"/>
  <c r="AA82" i="12"/>
  <c r="L82" i="12"/>
  <c r="L83" i="12" s="1"/>
  <c r="O82" i="12"/>
  <c r="S82" i="12"/>
  <c r="M82" i="12"/>
  <c r="M83" i="12" s="1"/>
  <c r="P82" i="12"/>
  <c r="R82" i="12"/>
  <c r="H80" i="12"/>
  <c r="AG82" i="12" l="1"/>
  <c r="Z82" i="12"/>
  <c r="AC82" i="12"/>
  <c r="V82" i="12"/>
  <c r="AD82" i="12"/>
  <c r="W82" i="12"/>
  <c r="Y82" i="12"/>
  <c r="AF82" i="12"/>
  <c r="J82" i="12" l="1"/>
  <c r="H81" i="12"/>
  <c r="R83" i="12" l="1"/>
  <c r="J83" i="12"/>
  <c r="O83" i="12"/>
  <c r="T83" i="12"/>
  <c r="S83" i="12"/>
  <c r="P83" i="12"/>
  <c r="Q83" i="12"/>
  <c r="W83" i="12" l="1"/>
  <c r="AD83" i="12"/>
  <c r="P84" i="12"/>
  <c r="J84" i="12"/>
  <c r="O84" i="12"/>
  <c r="Q84" i="12"/>
  <c r="Z83" i="12"/>
  <c r="AG83" i="12"/>
  <c r="AH83" i="12"/>
  <c r="AA83" i="12"/>
  <c r="AC83" i="12"/>
  <c r="V83" i="12"/>
  <c r="AE83" i="12"/>
  <c r="X83" i="12"/>
  <c r="Y83" i="12"/>
  <c r="AF83" i="12"/>
  <c r="K83" i="12" l="1"/>
  <c r="K84" i="12" s="1"/>
  <c r="K85" i="12" s="1"/>
  <c r="AE84" i="12"/>
  <c r="X84" i="12"/>
  <c r="W84" i="12"/>
  <c r="AD84" i="12"/>
  <c r="AC84" i="12"/>
  <c r="V84" i="12"/>
  <c r="Q85" i="12"/>
  <c r="H82" i="12"/>
  <c r="R84" i="12" l="1"/>
  <c r="AF84" i="12" s="1"/>
  <c r="S84" i="12"/>
  <c r="Z84" i="12" s="1"/>
  <c r="M84" i="12" s="1"/>
  <c r="T85" i="12"/>
  <c r="AH85" i="12" s="1"/>
  <c r="T84" i="12"/>
  <c r="AH84" i="12" s="1"/>
  <c r="X85" i="12"/>
  <c r="AE85" i="12"/>
  <c r="AG84" i="12" l="1"/>
  <c r="H83" i="12" s="1"/>
  <c r="Y84" i="12"/>
  <c r="L84" i="12" s="1"/>
  <c r="O85" i="12" s="1"/>
  <c r="AA84" i="12"/>
  <c r="AA85" i="12"/>
  <c r="S85" i="12"/>
  <c r="M85" i="12"/>
  <c r="M86" i="12" s="1"/>
  <c r="P85" i="12"/>
  <c r="R85" i="12" l="1"/>
  <c r="L85" i="12"/>
  <c r="L86" i="12" s="1"/>
  <c r="W85" i="12"/>
  <c r="AD85" i="12"/>
  <c r="AG85" i="12"/>
  <c r="Z85" i="12"/>
  <c r="Y85" i="12"/>
  <c r="AF85" i="12"/>
  <c r="AC85" i="12"/>
  <c r="V85" i="12"/>
  <c r="J85" i="12" l="1"/>
  <c r="H84" i="12"/>
  <c r="O86" i="12" l="1"/>
  <c r="R86" i="12"/>
  <c r="J86" i="12"/>
  <c r="P86" i="12"/>
  <c r="S86" i="12"/>
  <c r="Q86" i="12"/>
  <c r="T86" i="12"/>
  <c r="Z86" i="12" l="1"/>
  <c r="AG86" i="12"/>
  <c r="Y86" i="12"/>
  <c r="AF86" i="12"/>
  <c r="AE86" i="12"/>
  <c r="X86" i="12"/>
  <c r="W86" i="12"/>
  <c r="AD86" i="12"/>
  <c r="O87" i="12"/>
  <c r="Q87" i="12"/>
  <c r="P87" i="12"/>
  <c r="J87" i="12"/>
  <c r="AH86" i="12"/>
  <c r="AA86" i="12"/>
  <c r="AC86" i="12"/>
  <c r="V86" i="12"/>
  <c r="H85" i="12" l="1"/>
  <c r="AC87" i="12"/>
  <c r="V87" i="12"/>
  <c r="Q88" i="12"/>
  <c r="AD87" i="12"/>
  <c r="W87" i="12"/>
  <c r="AE87" i="12"/>
  <c r="X87" i="12"/>
  <c r="K86" i="12"/>
  <c r="K87" i="12" l="1"/>
  <c r="T87" i="12"/>
  <c r="S87" i="12"/>
  <c r="R87" i="12"/>
  <c r="AE88" i="12"/>
  <c r="X88" i="12"/>
  <c r="AA87" i="12" l="1"/>
  <c r="AH87" i="12"/>
  <c r="Y87" i="12"/>
  <c r="L87" i="12" s="1"/>
  <c r="AF87" i="12"/>
  <c r="Z87" i="12"/>
  <c r="M87" i="12" s="1"/>
  <c r="S88" i="12" s="1"/>
  <c r="AG87" i="12"/>
  <c r="K88" i="12"/>
  <c r="T88" i="12"/>
  <c r="H86" i="12" l="1"/>
  <c r="Z88" i="12"/>
  <c r="AG88" i="12"/>
  <c r="R88" i="12"/>
  <c r="L88" i="12"/>
  <c r="L89" i="12" s="1"/>
  <c r="O88" i="12"/>
  <c r="AH88" i="12"/>
  <c r="AA88" i="12"/>
  <c r="M88" i="12"/>
  <c r="M89" i="12" s="1"/>
  <c r="P88" i="12"/>
  <c r="V88" i="12" l="1"/>
  <c r="AC88" i="12"/>
  <c r="AF88" i="12"/>
  <c r="Y88" i="12"/>
  <c r="W88" i="12"/>
  <c r="AD88" i="12"/>
  <c r="H87" i="12" l="1"/>
  <c r="J88" i="12"/>
  <c r="T89" i="12" l="1"/>
  <c r="R89" i="12"/>
  <c r="J89" i="12"/>
  <c r="O89" i="12"/>
  <c r="P89" i="12"/>
  <c r="S89" i="12"/>
  <c r="Q89" i="12"/>
  <c r="Z89" i="12" l="1"/>
  <c r="AG89" i="12"/>
  <c r="V89" i="12"/>
  <c r="AC89" i="12"/>
  <c r="AF89" i="12"/>
  <c r="Y89" i="12"/>
  <c r="W89" i="12"/>
  <c r="AD89" i="12"/>
  <c r="P90" i="12"/>
  <c r="J90" i="12"/>
  <c r="O90" i="12"/>
  <c r="Q90" i="12"/>
  <c r="AE89" i="12"/>
  <c r="X89" i="12"/>
  <c r="AH89" i="12"/>
  <c r="AA89" i="12"/>
  <c r="K89" i="12" l="1"/>
  <c r="K90" i="12" s="1"/>
  <c r="K91" i="12" s="1"/>
  <c r="AE90" i="12"/>
  <c r="X90" i="12"/>
  <c r="AC90" i="12"/>
  <c r="V90" i="12"/>
  <c r="Q91" i="12"/>
  <c r="H88" i="12"/>
  <c r="W90" i="12"/>
  <c r="AD90" i="12"/>
  <c r="R90" i="12" l="1"/>
  <c r="Y90" i="12" s="1"/>
  <c r="L90" i="12" s="1"/>
  <c r="T90" i="12"/>
  <c r="AH90" i="12" s="1"/>
  <c r="T91" i="12"/>
  <c r="AA91" i="12" s="1"/>
  <c r="S90" i="12"/>
  <c r="Z90" i="12" s="1"/>
  <c r="M90" i="12" s="1"/>
  <c r="AE91" i="12"/>
  <c r="X91" i="12"/>
  <c r="AF90" i="12"/>
  <c r="AA90" i="12" l="1"/>
  <c r="AG90" i="12"/>
  <c r="AH91" i="12"/>
  <c r="M91" i="12"/>
  <c r="M92" i="12" s="1"/>
  <c r="S91" i="12"/>
  <c r="P91" i="12"/>
  <c r="L91" i="12"/>
  <c r="L92" i="12" s="1"/>
  <c r="O91" i="12"/>
  <c r="R91" i="12"/>
  <c r="H89" i="12"/>
  <c r="AG91" i="12" l="1"/>
  <c r="Z91" i="12"/>
  <c r="AF91" i="12"/>
  <c r="Y91" i="12"/>
  <c r="V91" i="12"/>
  <c r="AC91" i="12"/>
  <c r="W91" i="12"/>
  <c r="AD91" i="12"/>
  <c r="H90" i="12" l="1"/>
  <c r="J91" i="12"/>
  <c r="S92" i="12" s="1"/>
  <c r="P92" i="12" l="1"/>
  <c r="AD92" i="12" s="1"/>
  <c r="J92" i="12"/>
  <c r="O93" i="12" s="1"/>
  <c r="T92" i="12"/>
  <c r="AH92" i="12" s="1"/>
  <c r="Q92" i="12"/>
  <c r="AE92" i="12" s="1"/>
  <c r="O92" i="12"/>
  <c r="AC92" i="12" s="1"/>
  <c r="R92" i="12"/>
  <c r="Y92" i="12" s="1"/>
  <c r="W92" i="12"/>
  <c r="Z92" i="12"/>
  <c r="AG92" i="12"/>
  <c r="P93" i="12" l="1"/>
  <c r="Q93" i="12"/>
  <c r="AE93" i="12" s="1"/>
  <c r="J93" i="12"/>
  <c r="Q94" i="12" s="1"/>
  <c r="X92" i="12"/>
  <c r="V92" i="12"/>
  <c r="AF92" i="12"/>
  <c r="H91" i="12" s="1"/>
  <c r="AA92" i="12"/>
  <c r="K92" i="12" s="1"/>
  <c r="AD93" i="12"/>
  <c r="W93" i="12"/>
  <c r="V93" i="12"/>
  <c r="AC93" i="12"/>
  <c r="X93" i="12"/>
  <c r="K93" i="12" l="1"/>
  <c r="T93" i="12"/>
  <c r="S93" i="12"/>
  <c r="R93" i="12"/>
  <c r="X94" i="12"/>
  <c r="AE94" i="12"/>
  <c r="AH93" i="12" l="1"/>
  <c r="AA93" i="12"/>
  <c r="Y93" i="12"/>
  <c r="L93" i="12" s="1"/>
  <c r="R94" i="12" s="1"/>
  <c r="AF93" i="12"/>
  <c r="AG93" i="12"/>
  <c r="Z93" i="12"/>
  <c r="M93" i="12" s="1"/>
  <c r="K94" i="12"/>
  <c r="T94" i="12"/>
  <c r="AF94" i="12" l="1"/>
  <c r="Y94" i="12"/>
  <c r="S94" i="12"/>
  <c r="M94" i="12"/>
  <c r="M95" i="12" s="1"/>
  <c r="P94" i="12"/>
  <c r="H92" i="12"/>
  <c r="AA94" i="12"/>
  <c r="AH94" i="12"/>
  <c r="L94" i="12"/>
  <c r="L95" i="12" s="1"/>
  <c r="O94" i="12"/>
  <c r="AG94" i="12" l="1"/>
  <c r="Z94" i="12"/>
  <c r="W94" i="12"/>
  <c r="AD94" i="12"/>
  <c r="AC94" i="12"/>
  <c r="V94" i="12"/>
  <c r="J94" i="12" l="1"/>
  <c r="O95" i="12" s="1"/>
  <c r="H93" i="12"/>
  <c r="R95" i="12" l="1"/>
  <c r="J95" i="12"/>
  <c r="Q96" i="12" s="1"/>
  <c r="P95" i="12"/>
  <c r="W95" i="12" s="1"/>
  <c r="S95" i="12"/>
  <c r="AG95" i="12" s="1"/>
  <c r="Q95" i="12"/>
  <c r="X95" i="12" s="1"/>
  <c r="T95" i="12"/>
  <c r="AH95" i="12" s="1"/>
  <c r="Y95" i="12"/>
  <c r="AF95" i="12"/>
  <c r="AC95" i="12"/>
  <c r="V95" i="12"/>
  <c r="AD95" i="12"/>
  <c r="O96" i="12"/>
  <c r="P96" i="12" l="1"/>
  <c r="J96" i="12"/>
  <c r="AA95" i="12"/>
  <c r="Z95" i="12"/>
  <c r="K95" i="12" s="1"/>
  <c r="AE95" i="12"/>
  <c r="H94" i="12" s="1"/>
  <c r="X96" i="12"/>
  <c r="AE96" i="12"/>
  <c r="AC96" i="12"/>
  <c r="V96" i="12"/>
  <c r="AD96" i="12"/>
  <c r="W96" i="12"/>
  <c r="Q97" i="12"/>
  <c r="K96" i="12" l="1"/>
  <c r="R96" i="12"/>
  <c r="S96" i="12"/>
  <c r="T96" i="12"/>
  <c r="AE97" i="12"/>
  <c r="X97" i="12"/>
  <c r="AA96" i="12" l="1"/>
  <c r="AH96" i="12"/>
  <c r="Z96" i="12"/>
  <c r="M96" i="12" s="1"/>
  <c r="AG96" i="12"/>
  <c r="AF96" i="12"/>
  <c r="Y96" i="12"/>
  <c r="L96" i="12" s="1"/>
  <c r="K97" i="12"/>
  <c r="T97" i="12"/>
  <c r="H95" i="12" l="1"/>
  <c r="O97" i="12"/>
  <c r="L97" i="12"/>
  <c r="L98" i="12" s="1"/>
  <c r="M97" i="12"/>
  <c r="M98" i="12" s="1"/>
  <c r="P97" i="12"/>
  <c r="S97" i="12"/>
  <c r="AH97" i="12"/>
  <c r="AA97" i="12"/>
  <c r="R97" i="12"/>
  <c r="AG97" i="12" l="1"/>
  <c r="Z97" i="12"/>
  <c r="AD97" i="12"/>
  <c r="W97" i="12"/>
  <c r="AF97" i="12"/>
  <c r="Y97" i="12"/>
  <c r="V97" i="12"/>
  <c r="AC97" i="12"/>
  <c r="H96" i="12" l="1"/>
  <c r="J97" i="12"/>
  <c r="P98" i="12" l="1"/>
  <c r="T98" i="12"/>
  <c r="Q98" i="12"/>
  <c r="O98" i="12"/>
  <c r="S98" i="12"/>
  <c r="J98" i="12"/>
  <c r="R98" i="12"/>
  <c r="Q99" i="12" l="1"/>
  <c r="O99" i="12"/>
  <c r="J99" i="12"/>
  <c r="P99" i="12"/>
  <c r="AA98" i="12"/>
  <c r="AH98" i="12"/>
  <c r="Z98" i="12"/>
  <c r="AG98" i="12"/>
  <c r="AC98" i="12"/>
  <c r="V98" i="12"/>
  <c r="AE98" i="12"/>
  <c r="X98" i="12"/>
  <c r="AF98" i="12"/>
  <c r="Y98" i="12"/>
  <c r="AD98" i="12"/>
  <c r="W98" i="12"/>
  <c r="K98" i="12" l="1"/>
  <c r="K99" i="12" s="1"/>
  <c r="K100" i="12" s="1"/>
  <c r="H97" i="12"/>
  <c r="AC99" i="12"/>
  <c r="V99" i="12"/>
  <c r="W99" i="12"/>
  <c r="AD99" i="12"/>
  <c r="Q100" i="12"/>
  <c r="AE99" i="12"/>
  <c r="X99" i="12"/>
  <c r="R99" i="12" l="1"/>
  <c r="Y99" i="12" s="1"/>
  <c r="L99" i="12" s="1"/>
  <c r="S99" i="12"/>
  <c r="AG99" i="12" s="1"/>
  <c r="T100" i="12"/>
  <c r="AA100" i="12" s="1"/>
  <c r="T99" i="12"/>
  <c r="AH99" i="12" s="1"/>
  <c r="AF99" i="12"/>
  <c r="Z99" i="12"/>
  <c r="M99" i="12" s="1"/>
  <c r="AE100" i="12"/>
  <c r="X100" i="12"/>
  <c r="AH100" i="12" l="1"/>
  <c r="H98" i="12"/>
  <c r="AA99" i="12"/>
  <c r="L100" i="12"/>
  <c r="L101" i="12" s="1"/>
  <c r="R100" i="12"/>
  <c r="O100" i="12"/>
  <c r="M100" i="12"/>
  <c r="M101" i="12" s="1"/>
  <c r="P100" i="12"/>
  <c r="S100" i="12"/>
  <c r="AG100" i="12" l="1"/>
  <c r="Z100" i="12"/>
  <c r="W100" i="12"/>
  <c r="AD100" i="12"/>
  <c r="Y100" i="12"/>
  <c r="AF100" i="12"/>
  <c r="AC100" i="12"/>
  <c r="V100" i="12"/>
  <c r="J100" i="12" l="1"/>
  <c r="H99" i="12"/>
  <c r="R101" i="12" l="1"/>
  <c r="Q101" i="12"/>
  <c r="S101" i="12"/>
  <c r="P101" i="12"/>
  <c r="O101" i="12"/>
  <c r="T101" i="12"/>
  <c r="J101" i="12"/>
  <c r="AD101" i="12" l="1"/>
  <c r="W101" i="12"/>
  <c r="AE101" i="12"/>
  <c r="X101" i="12"/>
  <c r="AH101" i="12"/>
  <c r="AA101" i="12"/>
  <c r="V101" i="12"/>
  <c r="AC101" i="12"/>
  <c r="AG101" i="12"/>
  <c r="Z101" i="12"/>
  <c r="O102" i="12"/>
  <c r="Q102" i="12"/>
  <c r="J102" i="12"/>
  <c r="P102" i="12"/>
  <c r="Y101" i="12"/>
  <c r="AF101" i="12"/>
  <c r="K101" i="12" l="1"/>
  <c r="K102" i="12" s="1"/>
  <c r="K103" i="12" s="1"/>
  <c r="AE102" i="12"/>
  <c r="X102" i="12"/>
  <c r="V102" i="12"/>
  <c r="AC102" i="12"/>
  <c r="H100" i="12"/>
  <c r="AD102" i="12"/>
  <c r="W102" i="12"/>
  <c r="Q103" i="12"/>
  <c r="R102" i="12" l="1"/>
  <c r="T103" i="12"/>
  <c r="AA103" i="12" s="1"/>
  <c r="T102" i="12"/>
  <c r="AH102" i="12" s="1"/>
  <c r="S102" i="12"/>
  <c r="AG102" i="12" s="1"/>
  <c r="Y102" i="12"/>
  <c r="L102" i="12" s="1"/>
  <c r="AF102" i="12"/>
  <c r="X103" i="12"/>
  <c r="AE103" i="12"/>
  <c r="AH103" i="12" l="1"/>
  <c r="AA102" i="12"/>
  <c r="H101" i="12"/>
  <c r="Z102" i="12"/>
  <c r="M102" i="12" s="1"/>
  <c r="M103" i="12" s="1"/>
  <c r="M104" i="12" s="1"/>
  <c r="L103" i="12"/>
  <c r="L104" i="12" s="1"/>
  <c r="O103" i="12"/>
  <c r="R103" i="12"/>
  <c r="S103" i="12" l="1"/>
  <c r="Z103" i="12" s="1"/>
  <c r="P103" i="12"/>
  <c r="V103" i="12"/>
  <c r="AC103" i="12"/>
  <c r="AD103" i="12"/>
  <c r="W103" i="12"/>
  <c r="AF103" i="12"/>
  <c r="Y103" i="12"/>
  <c r="AG103" i="12" l="1"/>
  <c r="H102" i="12" s="1"/>
  <c r="J103" i="12"/>
  <c r="O104" i="12" l="1"/>
  <c r="Q104" i="12"/>
  <c r="J104" i="12"/>
  <c r="T104" i="12"/>
  <c r="R104" i="12"/>
  <c r="P104" i="12"/>
  <c r="S104" i="12"/>
  <c r="AD104" i="12" l="1"/>
  <c r="W104" i="12"/>
  <c r="AA104" i="12"/>
  <c r="AH104" i="12"/>
  <c r="X104" i="12"/>
  <c r="AE104" i="12"/>
  <c r="Y104" i="12"/>
  <c r="AF104" i="12"/>
  <c r="P105" i="12"/>
  <c r="Q105" i="12"/>
  <c r="J105" i="12"/>
  <c r="O105" i="12"/>
  <c r="Z104" i="12"/>
  <c r="AG104" i="12"/>
  <c r="AC104" i="12"/>
  <c r="V104" i="12"/>
  <c r="H103" i="12" l="1"/>
  <c r="V105" i="12"/>
  <c r="AC105" i="12"/>
  <c r="AE105" i="12"/>
  <c r="X105" i="12"/>
  <c r="Q106" i="12"/>
  <c r="AD105" i="12"/>
  <c r="W105" i="12"/>
  <c r="K104" i="12"/>
  <c r="AE106" i="12" l="1"/>
  <c r="X106" i="12"/>
  <c r="K105" i="12"/>
  <c r="S105" i="12"/>
  <c r="R105" i="12"/>
  <c r="T105" i="12"/>
  <c r="Y105" i="12" l="1"/>
  <c r="L105" i="12" s="1"/>
  <c r="AF105" i="12"/>
  <c r="K106" i="12"/>
  <c r="T106" i="12"/>
  <c r="AG105" i="12"/>
  <c r="Z105" i="12"/>
  <c r="M105" i="12" s="1"/>
  <c r="AA105" i="12"/>
  <c r="AH105" i="12"/>
  <c r="H104" i="12" l="1"/>
  <c r="S106" i="12"/>
  <c r="M106" i="12"/>
  <c r="M107" i="12" s="1"/>
  <c r="P106" i="12"/>
  <c r="AH106" i="12"/>
  <c r="AA106" i="12"/>
  <c r="R106" i="12"/>
  <c r="L106" i="12"/>
  <c r="L107" i="12" s="1"/>
  <c r="O106" i="12"/>
  <c r="AG106" i="12" l="1"/>
  <c r="Z106" i="12"/>
  <c r="AD106" i="12"/>
  <c r="W106" i="12"/>
  <c r="V106" i="12"/>
  <c r="AC106" i="12"/>
  <c r="AF106" i="12"/>
  <c r="Y106" i="12"/>
  <c r="J106" i="12" l="1"/>
  <c r="S107" i="12" s="1"/>
  <c r="H105" i="12"/>
  <c r="J107" i="12" l="1"/>
  <c r="T107" i="12"/>
  <c r="AA107" i="12" s="1"/>
  <c r="P107" i="12"/>
  <c r="W107" i="12" s="1"/>
  <c r="R107" i="12"/>
  <c r="AF107" i="12" s="1"/>
  <c r="Q107" i="12"/>
  <c r="X107" i="12" s="1"/>
  <c r="O107" i="12"/>
  <c r="V107" i="12" s="1"/>
  <c r="J108" i="12"/>
  <c r="Q108" i="12"/>
  <c r="O108" i="12"/>
  <c r="P108" i="12"/>
  <c r="AG107" i="12"/>
  <c r="Z107" i="12"/>
  <c r="AH107" i="12" l="1"/>
  <c r="Y107" i="12"/>
  <c r="AD107" i="12"/>
  <c r="AC107" i="12"/>
  <c r="AE107" i="12"/>
  <c r="K107" i="12"/>
  <c r="K108" i="12" s="1"/>
  <c r="K109" i="12" s="1"/>
  <c r="AD108" i="12"/>
  <c r="W108" i="12"/>
  <c r="X108" i="12"/>
  <c r="AE108" i="12"/>
  <c r="Q109" i="12"/>
  <c r="AC108" i="12"/>
  <c r="V108" i="12"/>
  <c r="H106" i="12" l="1"/>
  <c r="R108" i="12"/>
  <c r="AF108" i="12" s="1"/>
  <c r="S108" i="12"/>
  <c r="AG108" i="12" s="1"/>
  <c r="T108" i="12"/>
  <c r="AA108" i="12" s="1"/>
  <c r="T109" i="12"/>
  <c r="AA109" i="12" s="1"/>
  <c r="AE109" i="12"/>
  <c r="X109" i="12"/>
  <c r="Y108" i="12" l="1"/>
  <c r="L108" i="12" s="1"/>
  <c r="R109" i="12" s="1"/>
  <c r="AH108" i="12"/>
  <c r="Z108" i="12"/>
  <c r="M108" i="12" s="1"/>
  <c r="S109" i="12" s="1"/>
  <c r="AH109" i="12"/>
  <c r="H107" i="12"/>
  <c r="L109" i="12"/>
  <c r="L110" i="12" s="1"/>
  <c r="O109" i="12"/>
  <c r="P109" i="12" l="1"/>
  <c r="M109" i="12"/>
  <c r="M110" i="12" s="1"/>
  <c r="Y109" i="12"/>
  <c r="AF109" i="12"/>
  <c r="AC109" i="12"/>
  <c r="V109" i="12"/>
  <c r="AG109" i="12"/>
  <c r="Z109" i="12"/>
  <c r="W109" i="12"/>
  <c r="AD109" i="12"/>
  <c r="J109" i="12" l="1"/>
  <c r="H108" i="12"/>
  <c r="R110" i="12" l="1"/>
  <c r="P110" i="12"/>
  <c r="O110" i="12"/>
  <c r="T110" i="12"/>
  <c r="J110" i="12"/>
  <c r="Q110" i="12"/>
  <c r="S110" i="12"/>
  <c r="AE110" i="12" l="1"/>
  <c r="X110" i="12"/>
  <c r="AC110" i="12"/>
  <c r="V110" i="12"/>
  <c r="J111" i="12"/>
  <c r="O111" i="12"/>
  <c r="P111" i="12"/>
  <c r="Q111" i="12"/>
  <c r="AA110" i="12"/>
  <c r="AH110" i="12"/>
  <c r="W110" i="12"/>
  <c r="AD110" i="12"/>
  <c r="AG110" i="12"/>
  <c r="Z110" i="12"/>
  <c r="AF110" i="12"/>
  <c r="Y110" i="12"/>
  <c r="AC111" i="12" l="1"/>
  <c r="V111" i="12"/>
  <c r="H109" i="12"/>
  <c r="AE111" i="12"/>
  <c r="X111" i="12"/>
  <c r="Q112" i="12"/>
  <c r="K110" i="12"/>
  <c r="AD111" i="12"/>
  <c r="W111" i="12"/>
  <c r="K111" i="12" l="1"/>
  <c r="R111" i="12"/>
  <c r="T111" i="12"/>
  <c r="S111" i="12"/>
  <c r="X112" i="12"/>
  <c r="AE112" i="12"/>
  <c r="AH111" i="12" l="1"/>
  <c r="AA111" i="12"/>
  <c r="AF111" i="12"/>
  <c r="Y111" i="12"/>
  <c r="L111" i="12" s="1"/>
  <c r="AG111" i="12"/>
  <c r="Z111" i="12"/>
  <c r="M111" i="12" s="1"/>
  <c r="K112" i="12"/>
  <c r="T112" i="12"/>
  <c r="S112" i="12" l="1"/>
  <c r="M112" i="12"/>
  <c r="M113" i="12" s="1"/>
  <c r="P112" i="12"/>
  <c r="L112" i="12"/>
  <c r="L113" i="12" s="1"/>
  <c r="O112" i="12"/>
  <c r="H110" i="12"/>
  <c r="AA112" i="12"/>
  <c r="AH112" i="12"/>
  <c r="R112" i="12"/>
  <c r="AD112" i="12" l="1"/>
  <c r="W112" i="12"/>
  <c r="AC112" i="12"/>
  <c r="V112" i="12"/>
  <c r="AF112" i="12"/>
  <c r="Y112" i="12"/>
  <c r="Z112" i="12"/>
  <c r="AG112" i="12"/>
  <c r="H111" i="12" l="1"/>
  <c r="J112" i="12"/>
  <c r="P113" i="12" l="1"/>
  <c r="J113" i="12"/>
  <c r="O113" i="12"/>
  <c r="R113" i="12"/>
  <c r="Q113" i="12"/>
  <c r="T113" i="12"/>
  <c r="S113" i="12"/>
  <c r="AE113" i="12" l="1"/>
  <c r="X113" i="12"/>
  <c r="V113" i="12"/>
  <c r="AC113" i="12"/>
  <c r="Q114" i="12"/>
  <c r="J114" i="12"/>
  <c r="P114" i="12"/>
  <c r="O114" i="12"/>
  <c r="AA113" i="12"/>
  <c r="AH113" i="12"/>
  <c r="AF113" i="12"/>
  <c r="Y113" i="12"/>
  <c r="Z113" i="12"/>
  <c r="AG113" i="12"/>
  <c r="AD113" i="12"/>
  <c r="W113" i="12"/>
  <c r="Q115" i="12" l="1"/>
  <c r="H112" i="12"/>
  <c r="X114" i="12"/>
  <c r="AE114" i="12"/>
  <c r="K113" i="12"/>
  <c r="AC114" i="12"/>
  <c r="V114" i="12"/>
  <c r="AD114" i="12"/>
  <c r="W114" i="12"/>
  <c r="K114" i="12" l="1"/>
  <c r="R114" i="12"/>
  <c r="T114" i="12"/>
  <c r="S114" i="12"/>
  <c r="AE115" i="12"/>
  <c r="X115" i="12"/>
  <c r="AA114" i="12" l="1"/>
  <c r="AH114" i="12"/>
  <c r="AF114" i="12"/>
  <c r="Y114" i="12"/>
  <c r="L114" i="12" s="1"/>
  <c r="K115" i="12"/>
  <c r="T115" i="12"/>
  <c r="AG114" i="12"/>
  <c r="Z114" i="12"/>
  <c r="M114" i="12" s="1"/>
  <c r="H113" i="12" l="1"/>
  <c r="AH115" i="12"/>
  <c r="AA115" i="12"/>
  <c r="S115" i="12"/>
  <c r="M115" i="12"/>
  <c r="M116" i="12" s="1"/>
  <c r="P115" i="12"/>
  <c r="L115" i="12"/>
  <c r="L116" i="12" s="1"/>
  <c r="O115" i="12"/>
  <c r="R115" i="12"/>
  <c r="AD115" i="12" l="1"/>
  <c r="W115" i="12"/>
  <c r="Y115" i="12"/>
  <c r="AF115" i="12"/>
  <c r="AG115" i="12"/>
  <c r="Z115" i="12"/>
  <c r="V115" i="12"/>
  <c r="AC115" i="12"/>
  <c r="H114" i="12" l="1"/>
  <c r="J115" i="12"/>
  <c r="O116" i="12" l="1"/>
  <c r="R116" i="12"/>
  <c r="P116" i="12"/>
  <c r="J116" i="12"/>
  <c r="T116" i="12"/>
  <c r="S116" i="12"/>
  <c r="Q116" i="12"/>
  <c r="O117" i="12" l="1"/>
  <c r="J117" i="12"/>
  <c r="Q117" i="12"/>
  <c r="P117" i="12"/>
  <c r="AF116" i="12"/>
  <c r="Y116" i="12"/>
  <c r="AG116" i="12"/>
  <c r="Z116" i="12"/>
  <c r="AH116" i="12"/>
  <c r="AA116" i="12"/>
  <c r="W116" i="12"/>
  <c r="AD116" i="12"/>
  <c r="AE116" i="12"/>
  <c r="X116" i="12"/>
  <c r="V116" i="12"/>
  <c r="AC116" i="12"/>
  <c r="AE117" i="12" l="1"/>
  <c r="X117" i="12"/>
  <c r="W117" i="12"/>
  <c r="AD117" i="12"/>
  <c r="Q118" i="12"/>
  <c r="K116" i="12"/>
  <c r="H115" i="12"/>
  <c r="AC117" i="12"/>
  <c r="V117" i="12"/>
  <c r="AE118" i="12" l="1"/>
  <c r="X118" i="12"/>
  <c r="K117" i="12"/>
  <c r="S117" i="12"/>
  <c r="T117" i="12"/>
  <c r="R117" i="12"/>
  <c r="AH117" i="12" l="1"/>
  <c r="AA117" i="12"/>
  <c r="AG117" i="12"/>
  <c r="Z117" i="12"/>
  <c r="M117" i="12" s="1"/>
  <c r="K118" i="12"/>
  <c r="T118" i="12"/>
  <c r="AF117" i="12"/>
  <c r="Y117" i="12"/>
  <c r="L117" i="12" s="1"/>
  <c r="AH118" i="12" l="1"/>
  <c r="AA118" i="12"/>
  <c r="S118" i="12"/>
  <c r="M118" i="12"/>
  <c r="M119" i="12" s="1"/>
  <c r="P118" i="12"/>
  <c r="R118" i="12"/>
  <c r="L118" i="12"/>
  <c r="L119" i="12" s="1"/>
  <c r="O118" i="12"/>
  <c r="H116" i="12"/>
  <c r="AF118" i="12" l="1"/>
  <c r="Y118" i="12"/>
  <c r="AD118" i="12"/>
  <c r="W118" i="12"/>
  <c r="V118" i="12"/>
  <c r="AC118" i="12"/>
  <c r="H117" i="12" s="1"/>
  <c r="AG118" i="12"/>
  <c r="Z118" i="12"/>
  <c r="J118" i="12" l="1"/>
  <c r="O119" i="12" s="1"/>
  <c r="Q119" i="12" l="1"/>
  <c r="P119" i="12"/>
  <c r="AD119" i="12" s="1"/>
  <c r="J119" i="12"/>
  <c r="J120" i="12" s="1"/>
  <c r="S119" i="12"/>
  <c r="AG119" i="12" s="1"/>
  <c r="R119" i="12"/>
  <c r="Y119" i="12" s="1"/>
  <c r="T119" i="12"/>
  <c r="AA119" i="12" s="1"/>
  <c r="AE119" i="12"/>
  <c r="X119" i="12"/>
  <c r="AC119" i="12"/>
  <c r="V119" i="12"/>
  <c r="Z119" i="12" l="1"/>
  <c r="O120" i="12"/>
  <c r="V120" i="12" s="1"/>
  <c r="P120" i="12"/>
  <c r="W120" i="12" s="1"/>
  <c r="Q120" i="12"/>
  <c r="X120" i="12" s="1"/>
  <c r="AF119" i="12"/>
  <c r="H118" i="12" s="1"/>
  <c r="W119" i="12"/>
  <c r="AH119" i="12"/>
  <c r="Q121" i="12"/>
  <c r="K119" i="12"/>
  <c r="AD120" i="12" l="1"/>
  <c r="AC120" i="12"/>
  <c r="AE120" i="12"/>
  <c r="AE121" i="12"/>
  <c r="X121" i="12"/>
  <c r="K120" i="12"/>
  <c r="T120" i="12"/>
  <c r="R120" i="12"/>
  <c r="S120" i="12"/>
  <c r="AF120" i="12" l="1"/>
  <c r="Y120" i="12"/>
  <c r="L120" i="12" s="1"/>
  <c r="R121" i="12" s="1"/>
  <c r="K121" i="12"/>
  <c r="T121" i="12"/>
  <c r="AA120" i="12"/>
  <c r="AH120" i="12"/>
  <c r="AG120" i="12"/>
  <c r="Z120" i="12"/>
  <c r="M120" i="12" s="1"/>
  <c r="AF121" i="12" l="1"/>
  <c r="Y121" i="12"/>
  <c r="L121" i="12"/>
  <c r="L122" i="12" s="1"/>
  <c r="O121" i="12"/>
  <c r="AH121" i="12"/>
  <c r="AA121" i="12"/>
  <c r="S121" i="12"/>
  <c r="M121" i="12"/>
  <c r="M122" i="12" s="1"/>
  <c r="P121" i="12"/>
  <c r="H119" i="12"/>
  <c r="AD121" i="12" l="1"/>
  <c r="W121" i="12"/>
  <c r="V121" i="12"/>
  <c r="AC121" i="12"/>
  <c r="AG121" i="12"/>
  <c r="Z121" i="12"/>
  <c r="J121" i="12" l="1"/>
  <c r="H120" i="12"/>
  <c r="Q122" i="12" l="1"/>
  <c r="T122" i="12"/>
  <c r="O122" i="12"/>
  <c r="J122" i="12"/>
  <c r="S122" i="12"/>
  <c r="R122" i="12"/>
  <c r="P122" i="12"/>
  <c r="Y122" i="12" l="1"/>
  <c r="AF122" i="12"/>
  <c r="Z122" i="12"/>
  <c r="AG122" i="12"/>
  <c r="J123" i="12"/>
  <c r="O123" i="12"/>
  <c r="Q123" i="12"/>
  <c r="P123" i="12"/>
  <c r="AA122" i="12"/>
  <c r="AH122" i="12"/>
  <c r="V122" i="12"/>
  <c r="AC122" i="12"/>
  <c r="W122" i="12"/>
  <c r="AD122" i="12"/>
  <c r="AE122" i="12"/>
  <c r="X122" i="12"/>
  <c r="AC123" i="12" l="1"/>
  <c r="V123" i="12"/>
  <c r="H121" i="12"/>
  <c r="AD123" i="12"/>
  <c r="W123" i="12"/>
  <c r="Q124" i="12"/>
  <c r="AE123" i="12"/>
  <c r="X123" i="12"/>
  <c r="K122" i="12"/>
  <c r="K123" i="12" l="1"/>
  <c r="T123" i="12"/>
  <c r="R123" i="12"/>
  <c r="S123" i="12"/>
  <c r="AE124" i="12"/>
  <c r="X124" i="12"/>
  <c r="AG123" i="12" l="1"/>
  <c r="Z123" i="12"/>
  <c r="M123" i="12" s="1"/>
  <c r="S124" i="12" s="1"/>
  <c r="AA123" i="12"/>
  <c r="AH123" i="12"/>
  <c r="AF123" i="12"/>
  <c r="Y123" i="12"/>
  <c r="L123" i="12" s="1"/>
  <c r="K124" i="12"/>
  <c r="T124" i="12"/>
  <c r="H122" i="12" l="1"/>
  <c r="L124" i="12"/>
  <c r="L125" i="12" s="1"/>
  <c r="O124" i="12"/>
  <c r="M124" i="12"/>
  <c r="M125" i="12" s="1"/>
  <c r="P124" i="12"/>
  <c r="AH124" i="12"/>
  <c r="AA124" i="12"/>
  <c r="AG124" i="12"/>
  <c r="Z124" i="12"/>
  <c r="R124" i="12"/>
  <c r="AD124" i="12" l="1"/>
  <c r="W124" i="12"/>
  <c r="AF124" i="12"/>
  <c r="Y124" i="12"/>
  <c r="AC124" i="12"/>
  <c r="V124" i="12"/>
  <c r="J124" i="12" s="1"/>
  <c r="H123" i="12" l="1"/>
  <c r="Q125" i="12"/>
  <c r="R125" i="12"/>
  <c r="O125" i="12"/>
  <c r="S125" i="12"/>
  <c r="T125" i="12"/>
  <c r="J125" i="12"/>
  <c r="P125" i="12"/>
  <c r="AA125" i="12" l="1"/>
  <c r="AH125" i="12"/>
  <c r="AF125" i="12"/>
  <c r="Y125" i="12"/>
  <c r="Q126" i="12"/>
  <c r="J126" i="12"/>
  <c r="P126" i="12"/>
  <c r="O126" i="12"/>
  <c r="Z125" i="12"/>
  <c r="AG125" i="12"/>
  <c r="AC125" i="12"/>
  <c r="V125" i="12"/>
  <c r="W125" i="12"/>
  <c r="AD125" i="12"/>
  <c r="X125" i="12"/>
  <c r="AE125" i="12"/>
  <c r="Q127" i="12" l="1"/>
  <c r="K125" i="12"/>
  <c r="AE126" i="12"/>
  <c r="X126" i="12"/>
  <c r="H124" i="12"/>
  <c r="AC126" i="12"/>
  <c r="V126" i="12"/>
  <c r="AD126" i="12"/>
  <c r="W126" i="12"/>
  <c r="K126" i="12" l="1"/>
  <c r="T126" i="12"/>
  <c r="R126" i="12"/>
  <c r="S126" i="12"/>
  <c r="X127" i="12"/>
  <c r="AE127" i="12"/>
  <c r="AG126" i="12" l="1"/>
  <c r="Z126" i="12"/>
  <c r="M126" i="12" s="1"/>
  <c r="AH126" i="12"/>
  <c r="AA126" i="12"/>
  <c r="K127" i="12"/>
  <c r="T127" i="12"/>
  <c r="Y126" i="12"/>
  <c r="L126" i="12" s="1"/>
  <c r="AF126" i="12"/>
  <c r="H125" i="12" l="1"/>
  <c r="AA127" i="12"/>
  <c r="AH127" i="12"/>
  <c r="L127" i="12"/>
  <c r="L128" i="12" s="1"/>
  <c r="O127" i="12"/>
  <c r="M127" i="12"/>
  <c r="M128" i="12" s="1"/>
  <c r="P127" i="12"/>
  <c r="S127" i="12"/>
  <c r="R127" i="12"/>
  <c r="W127" i="12" l="1"/>
  <c r="AD127" i="12"/>
  <c r="AG127" i="12"/>
  <c r="Z127" i="12"/>
  <c r="V127" i="12"/>
  <c r="J127" i="12" s="1"/>
  <c r="AC127" i="12"/>
  <c r="AF127" i="12"/>
  <c r="Y127" i="12"/>
  <c r="H126" i="12" l="1"/>
  <c r="P128" i="12"/>
  <c r="J128" i="12"/>
  <c r="T128" i="12"/>
  <c r="S128" i="12"/>
  <c r="O128" i="12"/>
  <c r="Q128" i="12"/>
  <c r="R128" i="12"/>
  <c r="Z128" i="12" l="1"/>
  <c r="AG128" i="12"/>
  <c r="O129" i="12"/>
  <c r="J129" i="12"/>
  <c r="P129" i="12"/>
  <c r="Q129" i="12"/>
  <c r="X128" i="12"/>
  <c r="AE128" i="12"/>
  <c r="V128" i="12"/>
  <c r="AC128" i="12"/>
  <c r="AH128" i="12"/>
  <c r="AA128" i="12"/>
  <c r="AF128" i="12"/>
  <c r="Y128" i="12"/>
  <c r="AD128" i="12"/>
  <c r="W128" i="12"/>
  <c r="K128" i="12" l="1"/>
  <c r="K129" i="12" s="1"/>
  <c r="K130" i="12" s="1"/>
  <c r="AE129" i="12"/>
  <c r="X129" i="12"/>
  <c r="AD129" i="12"/>
  <c r="W129" i="12"/>
  <c r="S129" i="12"/>
  <c r="Q130" i="12"/>
  <c r="V129" i="12"/>
  <c r="AC129" i="12"/>
  <c r="H127" i="12"/>
  <c r="R129" i="12" l="1"/>
  <c r="T129" i="12"/>
  <c r="T130" i="12"/>
  <c r="AH130" i="12" s="1"/>
  <c r="Z129" i="12"/>
  <c r="M129" i="12" s="1"/>
  <c r="AG129" i="12"/>
  <c r="AF129" i="12"/>
  <c r="Y129" i="12"/>
  <c r="L129" i="12" s="1"/>
  <c r="AH129" i="12"/>
  <c r="AA129" i="12"/>
  <c r="AE130" i="12"/>
  <c r="X130" i="12"/>
  <c r="AA130" i="12" l="1"/>
  <c r="H128" i="12"/>
  <c r="L130" i="12"/>
  <c r="L131" i="12" s="1"/>
  <c r="R130" i="12"/>
  <c r="O130" i="12"/>
  <c r="M130" i="12"/>
  <c r="M131" i="12" s="1"/>
  <c r="S130" i="12"/>
  <c r="P130" i="12"/>
  <c r="W130" i="12" l="1"/>
  <c r="AD130" i="12"/>
  <c r="Y130" i="12"/>
  <c r="AF130" i="12"/>
  <c r="AG130" i="12"/>
  <c r="Z130" i="12"/>
  <c r="AC130" i="12"/>
  <c r="V130" i="12"/>
  <c r="J130" i="12" l="1"/>
  <c r="H129" i="12"/>
  <c r="J131" i="12" l="1"/>
  <c r="O131" i="12"/>
  <c r="P131" i="12"/>
  <c r="T131" i="12"/>
  <c r="R131" i="12"/>
  <c r="Q131" i="12"/>
  <c r="S131" i="12"/>
  <c r="Y131" i="12" l="1"/>
  <c r="AF131" i="12"/>
  <c r="AA131" i="12"/>
  <c r="AH131" i="12"/>
  <c r="AC131" i="12"/>
  <c r="V131" i="12"/>
  <c r="X131" i="12"/>
  <c r="AE131" i="12"/>
  <c r="AD131" i="12"/>
  <c r="W131" i="12"/>
  <c r="AG131" i="12"/>
  <c r="Z131" i="12"/>
  <c r="P132" i="12"/>
  <c r="J132" i="12"/>
  <c r="Q132" i="12"/>
  <c r="O132" i="12"/>
  <c r="AC132" i="12" l="1"/>
  <c r="V132" i="12"/>
  <c r="X132" i="12"/>
  <c r="AE132" i="12"/>
  <c r="Q133" i="12"/>
  <c r="H130" i="12"/>
  <c r="W132" i="12"/>
  <c r="AD132" i="12"/>
  <c r="K131" i="12"/>
  <c r="AE133" i="12" l="1"/>
  <c r="X133" i="12"/>
  <c r="K132" i="12"/>
  <c r="S132" i="12"/>
  <c r="R132" i="12"/>
  <c r="T132" i="12"/>
  <c r="AH132" i="12" l="1"/>
  <c r="AA132" i="12"/>
  <c r="Z132" i="12"/>
  <c r="M132" i="12" s="1"/>
  <c r="S133" i="12" s="1"/>
  <c r="AG132" i="12"/>
  <c r="AF132" i="12"/>
  <c r="H131" i="12" s="1"/>
  <c r="Y132" i="12"/>
  <c r="L132" i="12" s="1"/>
  <c r="K133" i="12"/>
  <c r="T133" i="12"/>
  <c r="Z133" i="12" l="1"/>
  <c r="AG133" i="12"/>
  <c r="L133" i="12"/>
  <c r="L134" i="12" s="1"/>
  <c r="O133" i="12"/>
  <c r="AH133" i="12"/>
  <c r="AA133" i="12"/>
  <c r="R133" i="12"/>
  <c r="M133" i="12"/>
  <c r="M134" i="12" s="1"/>
  <c r="P133" i="12"/>
  <c r="AC133" i="12" l="1"/>
  <c r="V133" i="12"/>
  <c r="AD133" i="12"/>
  <c r="W133" i="12"/>
  <c r="AF133" i="12"/>
  <c r="Y133" i="12"/>
  <c r="J133" i="12" l="1"/>
  <c r="H132" i="12"/>
  <c r="Q134" i="12" l="1"/>
  <c r="R134" i="12"/>
  <c r="P134" i="12"/>
  <c r="J134" i="12"/>
  <c r="S134" i="12"/>
  <c r="O134" i="12"/>
  <c r="T134" i="12"/>
  <c r="AF134" i="12" l="1"/>
  <c r="Y134" i="12"/>
  <c r="V134" i="12"/>
  <c r="AC134" i="12"/>
  <c r="AG134" i="12"/>
  <c r="Z134" i="12"/>
  <c r="O135" i="12"/>
  <c r="J135" i="12"/>
  <c r="P135" i="12"/>
  <c r="Q135" i="12"/>
  <c r="W134" i="12"/>
  <c r="AD134" i="12"/>
  <c r="AH134" i="12"/>
  <c r="AA134" i="12"/>
  <c r="AE134" i="12"/>
  <c r="X134" i="12"/>
  <c r="H133" i="12" l="1"/>
  <c r="Q136" i="12"/>
  <c r="K134" i="12"/>
  <c r="X135" i="12"/>
  <c r="AE135" i="12"/>
  <c r="W135" i="12"/>
  <c r="AD135" i="12"/>
  <c r="V135" i="12"/>
  <c r="AC135" i="12"/>
  <c r="K135" i="12" l="1"/>
  <c r="R135" i="12"/>
  <c r="T135" i="12"/>
  <c r="S135" i="12"/>
  <c r="AE136" i="12"/>
  <c r="X136" i="12"/>
  <c r="AH135" i="12" l="1"/>
  <c r="AA135" i="12"/>
  <c r="K136" i="12"/>
  <c r="T136" i="12"/>
  <c r="AG135" i="12"/>
  <c r="Z135" i="12"/>
  <c r="M135" i="12" s="1"/>
  <c r="S136" i="12" s="1"/>
  <c r="AF135" i="12"/>
  <c r="Y135" i="12"/>
  <c r="L135" i="12" s="1"/>
  <c r="R136" i="12" s="1"/>
  <c r="H134" i="12" l="1"/>
  <c r="AG136" i="12"/>
  <c r="Z136" i="12"/>
  <c r="L136" i="12"/>
  <c r="L137" i="12" s="1"/>
  <c r="O136" i="12"/>
  <c r="M136" i="12"/>
  <c r="M137" i="12" s="1"/>
  <c r="P136" i="12"/>
  <c r="AF136" i="12"/>
  <c r="Y136" i="12"/>
  <c r="AA136" i="12"/>
  <c r="AH136" i="12"/>
  <c r="AD136" i="12" l="1"/>
  <c r="W136" i="12"/>
  <c r="AC136" i="12"/>
  <c r="V136" i="12"/>
  <c r="J136" i="12" s="1"/>
  <c r="H135" i="12" l="1"/>
  <c r="T137" i="12"/>
  <c r="J137" i="12"/>
  <c r="R137" i="12"/>
  <c r="P137" i="12"/>
  <c r="Q137" i="12"/>
  <c r="S137" i="12"/>
  <c r="O137" i="12"/>
  <c r="AD137" i="12" l="1"/>
  <c r="W137" i="12"/>
  <c r="J138" i="12"/>
  <c r="O138" i="12"/>
  <c r="P138" i="12"/>
  <c r="Q138" i="12"/>
  <c r="AG137" i="12"/>
  <c r="Z137" i="12"/>
  <c r="AE137" i="12"/>
  <c r="X137" i="12"/>
  <c r="AF137" i="12"/>
  <c r="Y137" i="12"/>
  <c r="AC137" i="12"/>
  <c r="V137" i="12"/>
  <c r="AH137" i="12"/>
  <c r="AA137" i="12"/>
  <c r="X138" i="12" l="1"/>
  <c r="AE138" i="12"/>
  <c r="V138" i="12"/>
  <c r="AC138" i="12"/>
  <c r="H136" i="12"/>
  <c r="K137" i="12"/>
  <c r="Q139" i="12"/>
  <c r="AD138" i="12"/>
  <c r="W138" i="12"/>
  <c r="K138" i="12" l="1"/>
  <c r="R138" i="12"/>
  <c r="S138" i="12"/>
  <c r="T138" i="12"/>
  <c r="X139" i="12"/>
  <c r="AE139" i="12"/>
  <c r="AH138" i="12" l="1"/>
  <c r="AA138" i="12"/>
  <c r="AF138" i="12"/>
  <c r="Y138" i="12"/>
  <c r="L138" i="12" s="1"/>
  <c r="AG138" i="12"/>
  <c r="Z138" i="12"/>
  <c r="M138" i="12" s="1"/>
  <c r="K139" i="12"/>
  <c r="T139" i="12"/>
  <c r="M139" i="12" l="1"/>
  <c r="M140" i="12" s="1"/>
  <c r="P139" i="12"/>
  <c r="R139" i="12"/>
  <c r="L139" i="12"/>
  <c r="L140" i="12" s="1"/>
  <c r="O139" i="12"/>
  <c r="H137" i="12"/>
  <c r="S139" i="12"/>
  <c r="AA139" i="12"/>
  <c r="AH139" i="12"/>
  <c r="AD139" i="12" l="1"/>
  <c r="W139" i="12"/>
  <c r="AC139" i="12"/>
  <c r="V139" i="12"/>
  <c r="Y139" i="12"/>
  <c r="AF139" i="12"/>
  <c r="Z139" i="12"/>
  <c r="AG139" i="12"/>
  <c r="J139" i="12" l="1"/>
  <c r="J140" i="12" s="1"/>
  <c r="H138" i="12"/>
  <c r="O140" i="12" l="1"/>
  <c r="AC140" i="12" s="1"/>
  <c r="R140" i="12"/>
  <c r="AF140" i="12" s="1"/>
  <c r="T140" i="12"/>
  <c r="AA140" i="12" s="1"/>
  <c r="Q140" i="12"/>
  <c r="X140" i="12" s="1"/>
  <c r="P140" i="12"/>
  <c r="AD140" i="12" s="1"/>
  <c r="S140" i="12"/>
  <c r="Z140" i="12" s="1"/>
  <c r="V140" i="12"/>
  <c r="P141" i="12"/>
  <c r="Q141" i="12"/>
  <c r="O141" i="12"/>
  <c r="J141" i="12"/>
  <c r="W140" i="12" l="1"/>
  <c r="AE140" i="12"/>
  <c r="Y140" i="12"/>
  <c r="AH140" i="12"/>
  <c r="AG140" i="12"/>
  <c r="V141" i="12"/>
  <c r="AC141" i="12"/>
  <c r="X141" i="12"/>
  <c r="AE141" i="12"/>
  <c r="K140" i="12"/>
  <c r="Q142" i="12"/>
  <c r="W141" i="12"/>
  <c r="AD141" i="12"/>
  <c r="H139" i="12" l="1"/>
  <c r="K141" i="12"/>
  <c r="T141" i="12"/>
  <c r="S141" i="12"/>
  <c r="R141" i="12"/>
  <c r="AE142" i="12"/>
  <c r="X142" i="12"/>
  <c r="Y141" i="12" l="1"/>
  <c r="L141" i="12" s="1"/>
  <c r="R142" i="12" s="1"/>
  <c r="AF141" i="12"/>
  <c r="AH141" i="12"/>
  <c r="AA141" i="12"/>
  <c r="Z141" i="12"/>
  <c r="M141" i="12" s="1"/>
  <c r="AG141" i="12"/>
  <c r="K142" i="12"/>
  <c r="T142" i="12"/>
  <c r="M142" i="12" l="1"/>
  <c r="M143" i="12" s="1"/>
  <c r="P142" i="12"/>
  <c r="S142" i="12"/>
  <c r="AH142" i="12"/>
  <c r="AA142" i="12"/>
  <c r="H140" i="12"/>
  <c r="AF142" i="12"/>
  <c r="Y142" i="12"/>
  <c r="L142" i="12"/>
  <c r="L143" i="12" s="1"/>
  <c r="O142" i="12"/>
  <c r="V142" i="12" l="1"/>
  <c r="AC142" i="12"/>
  <c r="W142" i="12"/>
  <c r="AD142" i="12"/>
  <c r="AG142" i="12"/>
  <c r="Z142" i="12"/>
  <c r="H141" i="12" l="1"/>
  <c r="J142" i="12"/>
  <c r="J143" i="12" l="1"/>
  <c r="T143" i="12"/>
  <c r="R143" i="12"/>
  <c r="O143" i="12"/>
  <c r="Q143" i="12"/>
  <c r="P143" i="12"/>
  <c r="S143" i="12"/>
  <c r="AA143" i="12" l="1"/>
  <c r="AH143" i="12"/>
  <c r="AD143" i="12"/>
  <c r="W143" i="12"/>
  <c r="X143" i="12"/>
  <c r="AE143" i="12"/>
  <c r="V143" i="12"/>
  <c r="AC143" i="12"/>
  <c r="AF143" i="12"/>
  <c r="Y143" i="12"/>
  <c r="AG143" i="12"/>
  <c r="Z143" i="12"/>
  <c r="Q144" i="12"/>
  <c r="P144" i="12"/>
  <c r="J144" i="12"/>
  <c r="O144" i="12"/>
  <c r="Q145" i="12" l="1"/>
  <c r="V144" i="12"/>
  <c r="AC144" i="12"/>
  <c r="H142" i="12"/>
  <c r="K143" i="12"/>
  <c r="W144" i="12"/>
  <c r="AD144" i="12"/>
  <c r="X144" i="12"/>
  <c r="AE144" i="12"/>
  <c r="K144" i="12" l="1"/>
  <c r="R144" i="12"/>
  <c r="S144" i="12"/>
  <c r="T144" i="12"/>
  <c r="AE145" i="12"/>
  <c r="X145" i="12"/>
  <c r="AH144" i="12" l="1"/>
  <c r="AA144" i="12"/>
  <c r="AF144" i="12"/>
  <c r="Y144" i="12"/>
  <c r="L144" i="12" s="1"/>
  <c r="AG144" i="12"/>
  <c r="Z144" i="12"/>
  <c r="M144" i="12" s="1"/>
  <c r="K145" i="12"/>
  <c r="T145" i="12"/>
  <c r="M145" i="12" l="1"/>
  <c r="M146" i="12" s="1"/>
  <c r="P145" i="12"/>
  <c r="R145" i="12"/>
  <c r="L145" i="12"/>
  <c r="L146" i="12" s="1"/>
  <c r="O145" i="12"/>
  <c r="AA145" i="12"/>
  <c r="AH145" i="12"/>
  <c r="S145" i="12"/>
  <c r="H143" i="12"/>
  <c r="Y145" i="12" l="1"/>
  <c r="AF145" i="12"/>
  <c r="AG145" i="12"/>
  <c r="Z145" i="12"/>
  <c r="AD145" i="12"/>
  <c r="W145" i="12"/>
  <c r="AC145" i="12"/>
  <c r="V145" i="12"/>
  <c r="J145" i="12" l="1"/>
  <c r="H144" i="12"/>
  <c r="R146" i="12" l="1"/>
  <c r="Q146" i="12"/>
  <c r="J146" i="12"/>
  <c r="T146" i="12"/>
  <c r="S146" i="12"/>
  <c r="O146" i="12"/>
  <c r="P146" i="12"/>
  <c r="AC146" i="12" l="1"/>
  <c r="V146" i="12"/>
  <c r="Z146" i="12"/>
  <c r="AG146" i="12"/>
  <c r="AH146" i="12"/>
  <c r="AA146" i="12"/>
  <c r="X146" i="12"/>
  <c r="AE146" i="12"/>
  <c r="J147" i="12"/>
  <c r="P147" i="12"/>
  <c r="O147" i="12"/>
  <c r="Q147" i="12"/>
  <c r="W146" i="12"/>
  <c r="AD146" i="12"/>
  <c r="AF146" i="12"/>
  <c r="Y146" i="12"/>
  <c r="AE147" i="12" l="1"/>
  <c r="X147" i="12"/>
  <c r="AC147" i="12"/>
  <c r="V147" i="12"/>
  <c r="W147" i="12"/>
  <c r="AD147" i="12"/>
  <c r="Q148" i="12"/>
  <c r="K146" i="12"/>
  <c r="H145" i="12"/>
  <c r="K147" i="12" l="1"/>
  <c r="R147" i="12"/>
  <c r="T147" i="12"/>
  <c r="S147" i="12"/>
  <c r="X148" i="12"/>
  <c r="AE148" i="12"/>
  <c r="AF147" i="12" l="1"/>
  <c r="Y147" i="12"/>
  <c r="L147" i="12" s="1"/>
  <c r="R148" i="12" s="1"/>
  <c r="Z147" i="12"/>
  <c r="M147" i="12" s="1"/>
  <c r="S148" i="12" s="1"/>
  <c r="AG147" i="12"/>
  <c r="AH147" i="12"/>
  <c r="AA147" i="12"/>
  <c r="K148" i="12"/>
  <c r="T148" i="12"/>
  <c r="AG148" i="12" l="1"/>
  <c r="Z148" i="12"/>
  <c r="AF148" i="12"/>
  <c r="Y148" i="12"/>
  <c r="AH148" i="12"/>
  <c r="AA148" i="12"/>
  <c r="L148" i="12"/>
  <c r="L149" i="12" s="1"/>
  <c r="O148" i="12"/>
  <c r="M148" i="12"/>
  <c r="M149" i="12" s="1"/>
  <c r="P148" i="12"/>
  <c r="H146" i="12"/>
  <c r="AD148" i="12" l="1"/>
  <c r="W148" i="12"/>
  <c r="V148" i="12"/>
  <c r="AC148" i="12"/>
  <c r="H147" i="12" l="1"/>
  <c r="J148" i="12"/>
  <c r="O149" i="12" s="1"/>
  <c r="J149" i="12" l="1"/>
  <c r="P150" i="12" s="1"/>
  <c r="R149" i="12"/>
  <c r="Y149" i="12" s="1"/>
  <c r="T149" i="12"/>
  <c r="AA149" i="12" s="1"/>
  <c r="P149" i="12"/>
  <c r="W149" i="12" s="1"/>
  <c r="S149" i="12"/>
  <c r="Z149" i="12" s="1"/>
  <c r="Q149" i="12"/>
  <c r="AE149" i="12" s="1"/>
  <c r="Q150" i="12"/>
  <c r="AC149" i="12"/>
  <c r="V149" i="12"/>
  <c r="O150" i="12" l="1"/>
  <c r="J150" i="12"/>
  <c r="Q151" i="12" s="1"/>
  <c r="AD149" i="12"/>
  <c r="AF149" i="12"/>
  <c r="AH149" i="12"/>
  <c r="AG149" i="12"/>
  <c r="X149" i="12"/>
  <c r="AD150" i="12"/>
  <c r="W150" i="12"/>
  <c r="AC150" i="12"/>
  <c r="V150" i="12"/>
  <c r="X150" i="12"/>
  <c r="AE150" i="12"/>
  <c r="K149" i="12"/>
  <c r="H148" i="12" l="1"/>
  <c r="K150" i="12"/>
  <c r="R150" i="12"/>
  <c r="T150" i="12"/>
  <c r="S150" i="12"/>
  <c r="X151" i="12"/>
  <c r="AE151" i="12"/>
  <c r="Z150" i="12" l="1"/>
  <c r="M150" i="12" s="1"/>
  <c r="AG150" i="12"/>
  <c r="AH150" i="12"/>
  <c r="AA150" i="12"/>
  <c r="AF150" i="12"/>
  <c r="Y150" i="12"/>
  <c r="L150" i="12" s="1"/>
  <c r="K151" i="12"/>
  <c r="T151" i="12"/>
  <c r="H149" i="12" l="1"/>
  <c r="L151" i="12"/>
  <c r="L152" i="12" s="1"/>
  <c r="O151" i="12"/>
  <c r="R151" i="12"/>
  <c r="AA151" i="12"/>
  <c r="AH151" i="12"/>
  <c r="S151" i="12"/>
  <c r="M151" i="12"/>
  <c r="M152" i="12" s="1"/>
  <c r="P151" i="12"/>
  <c r="AG151" i="12" l="1"/>
  <c r="Z151" i="12"/>
  <c r="W151" i="12"/>
  <c r="AD151" i="12"/>
  <c r="V151" i="12"/>
  <c r="J151" i="12" s="1"/>
  <c r="AC151" i="12"/>
  <c r="AF151" i="12"/>
  <c r="Y151" i="12"/>
  <c r="H150" i="12" l="1"/>
  <c r="O152" i="12"/>
  <c r="R152" i="12"/>
  <c r="P152" i="12"/>
  <c r="Q152" i="12"/>
  <c r="J152" i="12"/>
  <c r="S152" i="12"/>
  <c r="T152" i="12"/>
  <c r="AG152" i="12" l="1"/>
  <c r="Z152" i="12"/>
  <c r="Q153" i="12"/>
  <c r="P153" i="12"/>
  <c r="J153" i="12"/>
  <c r="O153" i="12"/>
  <c r="Y152" i="12"/>
  <c r="AF152" i="12"/>
  <c r="X152" i="12"/>
  <c r="AE152" i="12"/>
  <c r="W152" i="12"/>
  <c r="AD152" i="12"/>
  <c r="AH152" i="12"/>
  <c r="AA152" i="12"/>
  <c r="V152" i="12"/>
  <c r="AC152" i="12"/>
  <c r="AC153" i="12" l="1"/>
  <c r="V153" i="12"/>
  <c r="Q154" i="12"/>
  <c r="W153" i="12"/>
  <c r="AD153" i="12"/>
  <c r="AE153" i="12"/>
  <c r="X153" i="12"/>
  <c r="K152" i="12"/>
  <c r="H151" i="12"/>
  <c r="X154" i="12" l="1"/>
  <c r="AE154" i="12"/>
  <c r="K153" i="12"/>
  <c r="S153" i="12"/>
  <c r="R153" i="12"/>
  <c r="T153" i="12"/>
  <c r="AH153" i="12" l="1"/>
  <c r="AA153" i="12"/>
  <c r="AF153" i="12"/>
  <c r="Y153" i="12"/>
  <c r="L153" i="12" s="1"/>
  <c r="Z153" i="12"/>
  <c r="M153" i="12" s="1"/>
  <c r="S154" i="12" s="1"/>
  <c r="AG153" i="12"/>
  <c r="K154" i="12"/>
  <c r="T154" i="12"/>
  <c r="AG154" i="12" l="1"/>
  <c r="Z154" i="12"/>
  <c r="L154" i="12"/>
  <c r="L155" i="12" s="1"/>
  <c r="O154" i="12"/>
  <c r="R154" i="12"/>
  <c r="M154" i="12"/>
  <c r="M155" i="12" s="1"/>
  <c r="P154" i="12"/>
  <c r="AH154" i="12"/>
  <c r="AA154" i="12"/>
  <c r="H152" i="12"/>
  <c r="AF154" i="12" l="1"/>
  <c r="Y154" i="12"/>
  <c r="AC154" i="12"/>
  <c r="V154" i="12"/>
  <c r="AD154" i="12"/>
  <c r="W154" i="12"/>
  <c r="H153" i="12" l="1"/>
  <c r="J154" i="12"/>
  <c r="R155" i="12" l="1"/>
  <c r="O155" i="12"/>
  <c r="Q155" i="12"/>
  <c r="S155" i="12"/>
  <c r="T155" i="12"/>
  <c r="J155" i="12"/>
  <c r="P155" i="12"/>
  <c r="Q156" i="12" l="1"/>
  <c r="J156" i="12"/>
  <c r="O156" i="12"/>
  <c r="P156" i="12"/>
  <c r="V155" i="12"/>
  <c r="AC155" i="12"/>
  <c r="AA155" i="12"/>
  <c r="AH155" i="12"/>
  <c r="AG155" i="12"/>
  <c r="Z155" i="12"/>
  <c r="X155" i="12"/>
  <c r="AE155" i="12"/>
  <c r="W155" i="12"/>
  <c r="AD155" i="12"/>
  <c r="Y155" i="12"/>
  <c r="AF155" i="12"/>
  <c r="K155" i="12" l="1"/>
  <c r="K156" i="12" s="1"/>
  <c r="K157" i="12" s="1"/>
  <c r="W156" i="12"/>
  <c r="AD156" i="12"/>
  <c r="H154" i="12"/>
  <c r="Q157" i="12"/>
  <c r="AC156" i="12"/>
  <c r="V156" i="12"/>
  <c r="AE156" i="12"/>
  <c r="X156" i="12"/>
  <c r="S156" i="12" l="1"/>
  <c r="R156" i="12"/>
  <c r="AF156" i="12" s="1"/>
  <c r="T157" i="12"/>
  <c r="AH157" i="12" s="1"/>
  <c r="T156" i="12"/>
  <c r="AH156" i="12" s="1"/>
  <c r="AE157" i="12"/>
  <c r="X157" i="12"/>
  <c r="AG156" i="12"/>
  <c r="Z156" i="12"/>
  <c r="M156" i="12" s="1"/>
  <c r="AA157" i="12" l="1"/>
  <c r="Y156" i="12"/>
  <c r="L156" i="12" s="1"/>
  <c r="R157" i="12" s="1"/>
  <c r="AA156" i="12"/>
  <c r="S157" i="12"/>
  <c r="M157" i="12"/>
  <c r="M158" i="12" s="1"/>
  <c r="P157" i="12"/>
  <c r="H155" i="12"/>
  <c r="M67" i="11"/>
  <c r="L67" i="11"/>
  <c r="K67" i="11"/>
  <c r="I67" i="11"/>
  <c r="H67" i="11"/>
  <c r="M66" i="11"/>
  <c r="L66" i="11"/>
  <c r="K66" i="11"/>
  <c r="I66" i="11"/>
  <c r="H66" i="11"/>
  <c r="M65" i="11"/>
  <c r="L65" i="11"/>
  <c r="K65" i="11"/>
  <c r="I65" i="11"/>
  <c r="H65" i="11"/>
  <c r="P64" i="11"/>
  <c r="N64" i="11"/>
  <c r="L64" i="11"/>
  <c r="K64" i="11"/>
  <c r="I64" i="11"/>
  <c r="H64" i="11"/>
  <c r="M63" i="11"/>
  <c r="L63" i="11"/>
  <c r="K63" i="11"/>
  <c r="I63" i="11"/>
  <c r="H63" i="11"/>
  <c r="P62" i="11"/>
  <c r="R62" i="11" s="1"/>
  <c r="N62" i="11"/>
  <c r="M62" i="11"/>
  <c r="L62" i="11"/>
  <c r="K62" i="11"/>
  <c r="I62" i="11"/>
  <c r="H62" i="11"/>
  <c r="N61" i="11"/>
  <c r="M61" i="11"/>
  <c r="L61" i="11"/>
  <c r="P61" i="11" s="1"/>
  <c r="K61" i="11"/>
  <c r="I61" i="11"/>
  <c r="H61" i="11"/>
  <c r="R60" i="11"/>
  <c r="Q60" i="11"/>
  <c r="N60" i="11"/>
  <c r="M60" i="11"/>
  <c r="L60" i="11"/>
  <c r="K60" i="11"/>
  <c r="P60" i="11" s="1"/>
  <c r="I60" i="11"/>
  <c r="T60" i="11" s="1"/>
  <c r="H60" i="11"/>
  <c r="P59" i="11"/>
  <c r="R59" i="11" s="1"/>
  <c r="N59" i="11"/>
  <c r="L59" i="11"/>
  <c r="K59" i="11"/>
  <c r="I59" i="11"/>
  <c r="T59" i="11" s="1"/>
  <c r="H59" i="11"/>
  <c r="N58" i="11"/>
  <c r="M58" i="11"/>
  <c r="L58" i="11"/>
  <c r="K58" i="11"/>
  <c r="I58" i="11"/>
  <c r="H58" i="11"/>
  <c r="N57" i="11"/>
  <c r="M57" i="11"/>
  <c r="L57" i="11"/>
  <c r="K57" i="11"/>
  <c r="P57" i="11" s="1"/>
  <c r="R57" i="11" s="1"/>
  <c r="I57" i="11"/>
  <c r="H57" i="11"/>
  <c r="N56" i="11"/>
  <c r="M56" i="11"/>
  <c r="P56" i="11" s="1"/>
  <c r="L56" i="11"/>
  <c r="K56" i="11"/>
  <c r="I56" i="11"/>
  <c r="H56" i="11"/>
  <c r="N55" i="11"/>
  <c r="M55" i="11"/>
  <c r="L55" i="11"/>
  <c r="K55" i="11"/>
  <c r="I55" i="11"/>
  <c r="H55" i="11"/>
  <c r="P54" i="11"/>
  <c r="R54" i="11" s="1"/>
  <c r="N54" i="11"/>
  <c r="L54" i="11"/>
  <c r="K54" i="11"/>
  <c r="I54" i="11"/>
  <c r="H54" i="11"/>
  <c r="N53" i="11"/>
  <c r="M53" i="11"/>
  <c r="L53" i="11"/>
  <c r="K53" i="11"/>
  <c r="I53" i="11"/>
  <c r="H53" i="11"/>
  <c r="N52" i="11"/>
  <c r="M52" i="11"/>
  <c r="L52" i="11"/>
  <c r="K52" i="11"/>
  <c r="I52" i="11"/>
  <c r="H52" i="11"/>
  <c r="P51" i="11"/>
  <c r="R51" i="11" s="1"/>
  <c r="N51" i="11"/>
  <c r="M51" i="11"/>
  <c r="L51" i="11"/>
  <c r="K51" i="11"/>
  <c r="I51" i="11"/>
  <c r="H51" i="11"/>
  <c r="N50" i="11"/>
  <c r="M50" i="11"/>
  <c r="L50" i="11"/>
  <c r="K50" i="11"/>
  <c r="I50" i="11"/>
  <c r="H50" i="11"/>
  <c r="N49" i="11"/>
  <c r="L49" i="11"/>
  <c r="K49" i="11"/>
  <c r="P49" i="11" s="1"/>
  <c r="I49" i="11"/>
  <c r="H49" i="11"/>
  <c r="N48" i="11"/>
  <c r="M48" i="11"/>
  <c r="P48" i="11" s="1"/>
  <c r="L48" i="11"/>
  <c r="K48" i="11"/>
  <c r="I48" i="11"/>
  <c r="H48" i="11"/>
  <c r="N47" i="11"/>
  <c r="M47" i="11"/>
  <c r="L47" i="11"/>
  <c r="K47" i="11"/>
  <c r="I47" i="11"/>
  <c r="H47" i="11"/>
  <c r="R46" i="11"/>
  <c r="N46" i="11"/>
  <c r="M46" i="11"/>
  <c r="L46" i="11"/>
  <c r="K46" i="11"/>
  <c r="P46" i="11" s="1"/>
  <c r="Q46" i="11" s="1"/>
  <c r="I46" i="11"/>
  <c r="H46" i="11"/>
  <c r="N45" i="11"/>
  <c r="M45" i="11"/>
  <c r="P45" i="11" s="1"/>
  <c r="L45" i="11"/>
  <c r="K45" i="11"/>
  <c r="I45" i="11"/>
  <c r="H45" i="11"/>
  <c r="R44" i="11"/>
  <c r="T44" i="11" s="1"/>
  <c r="N44" i="11"/>
  <c r="L44" i="11"/>
  <c r="K44" i="11"/>
  <c r="P44" i="11" s="1"/>
  <c r="Q44" i="11" s="1"/>
  <c r="I44" i="11"/>
  <c r="H44" i="11"/>
  <c r="P43" i="11"/>
  <c r="R43" i="11" s="1"/>
  <c r="N43" i="11"/>
  <c r="M43" i="11"/>
  <c r="L43" i="11"/>
  <c r="K43" i="11"/>
  <c r="I43" i="11"/>
  <c r="H43" i="11"/>
  <c r="M42" i="11"/>
  <c r="L42" i="11"/>
  <c r="K42" i="11"/>
  <c r="P42" i="11" s="1"/>
  <c r="I42" i="11"/>
  <c r="H42" i="11"/>
  <c r="Q41" i="11"/>
  <c r="P41" i="11"/>
  <c r="R41" i="11" s="1"/>
  <c r="M41" i="11"/>
  <c r="L41" i="11"/>
  <c r="K41" i="11"/>
  <c r="I41" i="11"/>
  <c r="H41" i="11"/>
  <c r="M40" i="11"/>
  <c r="L40" i="11"/>
  <c r="K40" i="11"/>
  <c r="P40" i="11" s="1"/>
  <c r="I40" i="11"/>
  <c r="H40" i="11"/>
  <c r="Q39" i="11"/>
  <c r="P39" i="11"/>
  <c r="R39" i="11" s="1"/>
  <c r="L39" i="11"/>
  <c r="K39" i="11"/>
  <c r="I39" i="11"/>
  <c r="H39" i="11"/>
  <c r="T38" i="11"/>
  <c r="R38" i="11"/>
  <c r="M38" i="11"/>
  <c r="L38" i="11"/>
  <c r="K38" i="11"/>
  <c r="P38" i="11" s="1"/>
  <c r="Q38" i="11" s="1"/>
  <c r="I38" i="11"/>
  <c r="H38" i="11"/>
  <c r="M37" i="11"/>
  <c r="K37" i="11"/>
  <c r="I37" i="11"/>
  <c r="H37" i="11"/>
  <c r="M36" i="11"/>
  <c r="K36" i="11"/>
  <c r="I36" i="11"/>
  <c r="H36" i="11"/>
  <c r="M35" i="11"/>
  <c r="K35" i="11"/>
  <c r="I35" i="11"/>
  <c r="H35" i="11"/>
  <c r="K34" i="11"/>
  <c r="I34" i="11"/>
  <c r="H34" i="11"/>
  <c r="M33" i="11"/>
  <c r="K33" i="11"/>
  <c r="I33" i="11"/>
  <c r="H33" i="11"/>
  <c r="N32" i="11"/>
  <c r="M32" i="11"/>
  <c r="K32" i="11"/>
  <c r="P32" i="11" s="1"/>
  <c r="I32" i="11"/>
  <c r="H32" i="11"/>
  <c r="N31" i="11"/>
  <c r="M31" i="11"/>
  <c r="P31" i="11" s="1"/>
  <c r="K31" i="11"/>
  <c r="I31" i="11"/>
  <c r="H31" i="11"/>
  <c r="R30" i="11"/>
  <c r="Q30" i="11"/>
  <c r="N30" i="11"/>
  <c r="M30" i="11"/>
  <c r="K30" i="11"/>
  <c r="P30" i="11" s="1"/>
  <c r="I30" i="11"/>
  <c r="T30" i="11" s="1"/>
  <c r="H30" i="11"/>
  <c r="N29" i="11"/>
  <c r="K29" i="11"/>
  <c r="P29" i="11" s="1"/>
  <c r="I29" i="11"/>
  <c r="H29" i="11"/>
  <c r="Q28" i="11"/>
  <c r="P28" i="11"/>
  <c r="R28" i="11" s="1"/>
  <c r="N28" i="11"/>
  <c r="M28" i="11"/>
  <c r="K28" i="11"/>
  <c r="I28" i="11"/>
  <c r="H28" i="11"/>
  <c r="N27" i="11"/>
  <c r="M27" i="11"/>
  <c r="K27" i="11"/>
  <c r="I27" i="11"/>
  <c r="H27" i="11"/>
  <c r="R26" i="11"/>
  <c r="Q26" i="11"/>
  <c r="P26" i="11"/>
  <c r="N26" i="11"/>
  <c r="M26" i="11"/>
  <c r="K26" i="11"/>
  <c r="I26" i="11"/>
  <c r="T26" i="11" s="1"/>
  <c r="H26" i="11"/>
  <c r="N25" i="11"/>
  <c r="M25" i="11"/>
  <c r="K25" i="11"/>
  <c r="P25" i="11" s="1"/>
  <c r="I25" i="11"/>
  <c r="H25" i="11"/>
  <c r="Q24" i="11"/>
  <c r="P24" i="11"/>
  <c r="R24" i="11" s="1"/>
  <c r="N24" i="11"/>
  <c r="K24" i="11"/>
  <c r="I24" i="11"/>
  <c r="T24" i="11" s="1"/>
  <c r="H24" i="11"/>
  <c r="N23" i="11"/>
  <c r="M23" i="11"/>
  <c r="K23" i="11"/>
  <c r="P23" i="11" s="1"/>
  <c r="I23" i="11"/>
  <c r="H23" i="11"/>
  <c r="N22" i="11"/>
  <c r="P22" i="11" s="1"/>
  <c r="M22" i="11"/>
  <c r="K22" i="11"/>
  <c r="I22" i="11"/>
  <c r="H22" i="11"/>
  <c r="R21" i="11"/>
  <c r="T21" i="11" s="1"/>
  <c r="N21" i="11"/>
  <c r="M21" i="11"/>
  <c r="K21" i="11"/>
  <c r="P21" i="11" s="1"/>
  <c r="Q21" i="11" s="1"/>
  <c r="I21" i="11"/>
  <c r="H21" i="11"/>
  <c r="P20" i="11"/>
  <c r="R20" i="11" s="1"/>
  <c r="N20" i="11"/>
  <c r="M20" i="11"/>
  <c r="K20" i="11"/>
  <c r="I20" i="11"/>
  <c r="H20" i="11"/>
  <c r="N19" i="11"/>
  <c r="K19" i="11"/>
  <c r="P19" i="11" s="1"/>
  <c r="Q19" i="11" s="1"/>
  <c r="I19" i="11"/>
  <c r="H19" i="11"/>
  <c r="P18" i="11"/>
  <c r="N18" i="11"/>
  <c r="M18" i="11"/>
  <c r="K18" i="11"/>
  <c r="I18" i="11"/>
  <c r="H18" i="11"/>
  <c r="N17" i="11"/>
  <c r="M17" i="11"/>
  <c r="K17" i="11"/>
  <c r="P17" i="11" s="1"/>
  <c r="I17" i="11"/>
  <c r="H17" i="11"/>
  <c r="N16" i="11"/>
  <c r="M16" i="11"/>
  <c r="P16" i="11" s="1"/>
  <c r="K16" i="11"/>
  <c r="I16" i="11"/>
  <c r="H16" i="11"/>
  <c r="R15" i="11"/>
  <c r="Q15" i="11"/>
  <c r="N15" i="11"/>
  <c r="M15" i="11"/>
  <c r="K15" i="11"/>
  <c r="P15" i="11" s="1"/>
  <c r="I15" i="11"/>
  <c r="T15" i="11" s="1"/>
  <c r="H15" i="11"/>
  <c r="N14" i="11"/>
  <c r="K14" i="11"/>
  <c r="P14" i="11" s="1"/>
  <c r="I14" i="11"/>
  <c r="H14" i="11"/>
  <c r="P13" i="11"/>
  <c r="R13" i="11" s="1"/>
  <c r="N13" i="11"/>
  <c r="M13" i="11"/>
  <c r="K13" i="11"/>
  <c r="I13" i="11"/>
  <c r="H13" i="11"/>
  <c r="M12" i="11"/>
  <c r="K12" i="11"/>
  <c r="I12" i="11"/>
  <c r="H12" i="11"/>
  <c r="M11" i="11"/>
  <c r="P11" i="11" s="1"/>
  <c r="K11" i="11"/>
  <c r="I11" i="11"/>
  <c r="H11" i="11"/>
  <c r="R10" i="11"/>
  <c r="T10" i="11" s="1"/>
  <c r="Q10" i="11"/>
  <c r="M10" i="11"/>
  <c r="K10" i="11"/>
  <c r="P10" i="11" s="1"/>
  <c r="I10" i="11"/>
  <c r="H10" i="11"/>
  <c r="K9" i="11"/>
  <c r="P9" i="11" s="1"/>
  <c r="I9" i="11"/>
  <c r="H9" i="11"/>
  <c r="M8" i="11"/>
  <c r="K8" i="11"/>
  <c r="I8" i="11"/>
  <c r="H8" i="11"/>
  <c r="L3" i="11"/>
  <c r="N67" i="10"/>
  <c r="M67" i="10"/>
  <c r="L67" i="10"/>
  <c r="K67" i="10"/>
  <c r="I67" i="10"/>
  <c r="H67" i="10"/>
  <c r="N66" i="10"/>
  <c r="M66" i="10"/>
  <c r="L66" i="10"/>
  <c r="K66" i="10"/>
  <c r="P66" i="10" s="1"/>
  <c r="I66" i="10"/>
  <c r="H66" i="10"/>
  <c r="N65" i="10"/>
  <c r="M65" i="10"/>
  <c r="P65" i="10" s="1"/>
  <c r="L65" i="10"/>
  <c r="K65" i="10"/>
  <c r="I65" i="10"/>
  <c r="H65" i="10"/>
  <c r="N64" i="10"/>
  <c r="L64" i="10"/>
  <c r="K64" i="10"/>
  <c r="I64" i="10"/>
  <c r="H64" i="10"/>
  <c r="N63" i="10"/>
  <c r="P63" i="10" s="1"/>
  <c r="M63" i="10"/>
  <c r="L63" i="10"/>
  <c r="K63" i="10"/>
  <c r="I63" i="10"/>
  <c r="H63" i="10"/>
  <c r="N62" i="10"/>
  <c r="M62" i="10"/>
  <c r="L62" i="10"/>
  <c r="K62" i="10"/>
  <c r="I62" i="10"/>
  <c r="H62" i="10"/>
  <c r="T61" i="10"/>
  <c r="Q61" i="10"/>
  <c r="N61" i="10"/>
  <c r="M61" i="10"/>
  <c r="L61" i="10"/>
  <c r="K61" i="10"/>
  <c r="P61" i="10" s="1"/>
  <c r="R61" i="10" s="1"/>
  <c r="I61" i="10"/>
  <c r="H61" i="10"/>
  <c r="N60" i="10"/>
  <c r="M60" i="10"/>
  <c r="L60" i="10"/>
  <c r="K60" i="10"/>
  <c r="P60" i="10" s="1"/>
  <c r="I60" i="10"/>
  <c r="H60" i="10"/>
  <c r="N59" i="10"/>
  <c r="L59" i="10"/>
  <c r="K59" i="10"/>
  <c r="P59" i="10" s="1"/>
  <c r="I59" i="10"/>
  <c r="H59" i="10"/>
  <c r="P58" i="10"/>
  <c r="N58" i="10"/>
  <c r="M58" i="10"/>
  <c r="L58" i="10"/>
  <c r="K58" i="10"/>
  <c r="I58" i="10"/>
  <c r="H58" i="10"/>
  <c r="P57" i="10"/>
  <c r="N57" i="10"/>
  <c r="M57" i="10"/>
  <c r="L57" i="10"/>
  <c r="K57" i="10"/>
  <c r="I57" i="10"/>
  <c r="H57" i="10"/>
  <c r="N56" i="10"/>
  <c r="M56" i="10"/>
  <c r="L56" i="10"/>
  <c r="K56" i="10"/>
  <c r="P56" i="10" s="1"/>
  <c r="I56" i="10"/>
  <c r="H56" i="10"/>
  <c r="P55" i="10"/>
  <c r="Q55" i="10" s="1"/>
  <c r="N55" i="10"/>
  <c r="M55" i="10"/>
  <c r="L55" i="10"/>
  <c r="K55" i="10"/>
  <c r="I55" i="10"/>
  <c r="H55" i="10"/>
  <c r="N54" i="10"/>
  <c r="P54" i="10" s="1"/>
  <c r="L54" i="10"/>
  <c r="K54" i="10"/>
  <c r="I54" i="10"/>
  <c r="H54" i="10"/>
  <c r="R53" i="10"/>
  <c r="N53" i="10"/>
  <c r="M53" i="10"/>
  <c r="L53" i="10"/>
  <c r="K53" i="10"/>
  <c r="P53" i="10" s="1"/>
  <c r="Q53" i="10" s="1"/>
  <c r="I53" i="10"/>
  <c r="T53" i="10" s="1"/>
  <c r="H53" i="10"/>
  <c r="N52" i="10"/>
  <c r="P52" i="10" s="1"/>
  <c r="R52" i="10" s="1"/>
  <c r="M52" i="10"/>
  <c r="L52" i="10"/>
  <c r="K52" i="10"/>
  <c r="I52" i="10"/>
  <c r="H52" i="10"/>
  <c r="N51" i="10"/>
  <c r="P51" i="10" s="1"/>
  <c r="M51" i="10"/>
  <c r="L51" i="10"/>
  <c r="K51" i="10"/>
  <c r="I51" i="10"/>
  <c r="H51" i="10"/>
  <c r="T50" i="10"/>
  <c r="Q50" i="10"/>
  <c r="N50" i="10"/>
  <c r="M50" i="10"/>
  <c r="L50" i="10"/>
  <c r="K50" i="10"/>
  <c r="P50" i="10" s="1"/>
  <c r="R50" i="10" s="1"/>
  <c r="I50" i="10"/>
  <c r="H50" i="10"/>
  <c r="N49" i="10"/>
  <c r="P49" i="10" s="1"/>
  <c r="L49" i="10"/>
  <c r="K49" i="10"/>
  <c r="I49" i="10"/>
  <c r="H49" i="10"/>
  <c r="N48" i="10"/>
  <c r="M48" i="10"/>
  <c r="L48" i="10"/>
  <c r="K48" i="10"/>
  <c r="I48" i="10"/>
  <c r="H48" i="10"/>
  <c r="P47" i="10"/>
  <c r="N47" i="10"/>
  <c r="M47" i="10"/>
  <c r="L47" i="10"/>
  <c r="K47" i="10"/>
  <c r="I47" i="10"/>
  <c r="H47" i="10"/>
  <c r="N46" i="10"/>
  <c r="M46" i="10"/>
  <c r="P46" i="10" s="1"/>
  <c r="L46" i="10"/>
  <c r="K46" i="10"/>
  <c r="I46" i="10"/>
  <c r="H46" i="10"/>
  <c r="N45" i="10"/>
  <c r="M45" i="10"/>
  <c r="L45" i="10"/>
  <c r="K45" i="10"/>
  <c r="I45" i="10"/>
  <c r="H45" i="10"/>
  <c r="P44" i="10"/>
  <c r="N44" i="10"/>
  <c r="L44" i="10"/>
  <c r="K44" i="10"/>
  <c r="I44" i="10"/>
  <c r="H44" i="10"/>
  <c r="P43" i="10"/>
  <c r="N43" i="10"/>
  <c r="M43" i="10"/>
  <c r="L43" i="10"/>
  <c r="K43" i="10"/>
  <c r="I43" i="10"/>
  <c r="H43" i="10"/>
  <c r="M42" i="10"/>
  <c r="L42" i="10"/>
  <c r="P42" i="10" s="1"/>
  <c r="K42" i="10"/>
  <c r="I42" i="10"/>
  <c r="H42" i="10"/>
  <c r="M41" i="10"/>
  <c r="L41" i="10"/>
  <c r="P41" i="10" s="1"/>
  <c r="K41" i="10"/>
  <c r="I41" i="10"/>
  <c r="H41" i="10"/>
  <c r="P40" i="10"/>
  <c r="M40" i="10"/>
  <c r="L40" i="10"/>
  <c r="K40" i="10"/>
  <c r="I40" i="10"/>
  <c r="H40" i="10"/>
  <c r="T39" i="10"/>
  <c r="L39" i="10"/>
  <c r="K39" i="10"/>
  <c r="P39" i="10" s="1"/>
  <c r="R39" i="10" s="1"/>
  <c r="I39" i="10"/>
  <c r="H39" i="10"/>
  <c r="T38" i="10"/>
  <c r="M38" i="10"/>
  <c r="L38" i="10"/>
  <c r="K38" i="10"/>
  <c r="P38" i="10" s="1"/>
  <c r="R38" i="10" s="1"/>
  <c r="I38" i="10"/>
  <c r="H38" i="10"/>
  <c r="N37" i="10"/>
  <c r="M37" i="10"/>
  <c r="K37" i="10"/>
  <c r="P37" i="10" s="1"/>
  <c r="I37" i="10"/>
  <c r="H37" i="10"/>
  <c r="P36" i="10"/>
  <c r="Q36" i="10" s="1"/>
  <c r="N36" i="10"/>
  <c r="M36" i="10"/>
  <c r="K36" i="10"/>
  <c r="I36" i="10"/>
  <c r="H36" i="10"/>
  <c r="P35" i="10"/>
  <c r="N35" i="10"/>
  <c r="M35" i="10"/>
  <c r="K35" i="10"/>
  <c r="I35" i="10"/>
  <c r="H35" i="10"/>
  <c r="T34" i="10"/>
  <c r="R34" i="10"/>
  <c r="N34" i="10"/>
  <c r="P34" i="10" s="1"/>
  <c r="Q34" i="10" s="1"/>
  <c r="K34" i="10"/>
  <c r="I34" i="10"/>
  <c r="H34" i="10"/>
  <c r="N33" i="10"/>
  <c r="M33" i="10"/>
  <c r="K33" i="10"/>
  <c r="P33" i="10" s="1"/>
  <c r="R33" i="10" s="1"/>
  <c r="I33" i="10"/>
  <c r="T33" i="10" s="1"/>
  <c r="H33" i="10"/>
  <c r="N32" i="10"/>
  <c r="M32" i="10"/>
  <c r="P32" i="10" s="1"/>
  <c r="K32" i="10"/>
  <c r="I32" i="10"/>
  <c r="H32" i="10"/>
  <c r="N31" i="10"/>
  <c r="M31" i="10"/>
  <c r="K31" i="10"/>
  <c r="I31" i="10"/>
  <c r="H31" i="10"/>
  <c r="P30" i="10"/>
  <c r="N30" i="10"/>
  <c r="M30" i="10"/>
  <c r="K30" i="10"/>
  <c r="I30" i="10"/>
  <c r="H30" i="10"/>
  <c r="T29" i="10"/>
  <c r="Q29" i="10"/>
  <c r="N29" i="10"/>
  <c r="K29" i="10"/>
  <c r="P29" i="10" s="1"/>
  <c r="R29" i="10" s="1"/>
  <c r="I29" i="10"/>
  <c r="H29" i="10"/>
  <c r="P28" i="10"/>
  <c r="R28" i="10" s="1"/>
  <c r="T28" i="10" s="1"/>
  <c r="N28" i="10"/>
  <c r="M28" i="10"/>
  <c r="K28" i="10"/>
  <c r="I28" i="10"/>
  <c r="H28" i="10"/>
  <c r="N27" i="10"/>
  <c r="M27" i="10"/>
  <c r="K27" i="10"/>
  <c r="P27" i="10" s="1"/>
  <c r="I27" i="10"/>
  <c r="H27" i="10"/>
  <c r="N26" i="10"/>
  <c r="M26" i="10"/>
  <c r="K26" i="10"/>
  <c r="I26" i="10"/>
  <c r="H26" i="10"/>
  <c r="R25" i="10"/>
  <c r="Q25" i="10"/>
  <c r="N25" i="10"/>
  <c r="M25" i="10"/>
  <c r="K25" i="10"/>
  <c r="P25" i="10" s="1"/>
  <c r="I25" i="10"/>
  <c r="T25" i="10" s="1"/>
  <c r="H25" i="10"/>
  <c r="N24" i="10"/>
  <c r="K24" i="10"/>
  <c r="I24" i="10"/>
  <c r="H24" i="10"/>
  <c r="T23" i="10"/>
  <c r="Q23" i="10"/>
  <c r="P23" i="10"/>
  <c r="R23" i="10" s="1"/>
  <c r="N23" i="10"/>
  <c r="M23" i="10"/>
  <c r="K23" i="10"/>
  <c r="I23" i="10"/>
  <c r="H23" i="10"/>
  <c r="N22" i="10"/>
  <c r="M22" i="10"/>
  <c r="K22" i="10"/>
  <c r="P22" i="10" s="1"/>
  <c r="I22" i="10"/>
  <c r="H22" i="10"/>
  <c r="N21" i="10"/>
  <c r="P21" i="10" s="1"/>
  <c r="M21" i="10"/>
  <c r="K21" i="10"/>
  <c r="I21" i="10"/>
  <c r="H21" i="10"/>
  <c r="P20" i="10"/>
  <c r="N20" i="10"/>
  <c r="M20" i="10"/>
  <c r="K20" i="10"/>
  <c r="I20" i="10"/>
  <c r="H20" i="10"/>
  <c r="T19" i="10"/>
  <c r="Q19" i="10"/>
  <c r="N19" i="10"/>
  <c r="P19" i="10" s="1"/>
  <c r="R19" i="10" s="1"/>
  <c r="K19" i="10"/>
  <c r="I19" i="10"/>
  <c r="H19" i="10"/>
  <c r="N18" i="10"/>
  <c r="M18" i="10"/>
  <c r="K18" i="10"/>
  <c r="I18" i="10"/>
  <c r="H18" i="10"/>
  <c r="N17" i="10"/>
  <c r="M17" i="10"/>
  <c r="P17" i="10" s="1"/>
  <c r="K17" i="10"/>
  <c r="I17" i="10"/>
  <c r="H17" i="10"/>
  <c r="N16" i="10"/>
  <c r="M16" i="10"/>
  <c r="K16" i="10"/>
  <c r="P16" i="10" s="1"/>
  <c r="I16" i="10"/>
  <c r="H16" i="10"/>
  <c r="N15" i="10"/>
  <c r="M15" i="10"/>
  <c r="K15" i="10"/>
  <c r="I15" i="10"/>
  <c r="H15" i="10"/>
  <c r="R14" i="10"/>
  <c r="T14" i="10" s="1"/>
  <c r="Q14" i="10"/>
  <c r="N14" i="10"/>
  <c r="K14" i="10"/>
  <c r="P14" i="10" s="1"/>
  <c r="I14" i="10"/>
  <c r="H14" i="10"/>
  <c r="N13" i="10"/>
  <c r="M13" i="10"/>
  <c r="K13" i="10"/>
  <c r="I13" i="10"/>
  <c r="H13" i="10"/>
  <c r="R12" i="10"/>
  <c r="P12" i="10"/>
  <c r="Q12" i="10" s="1"/>
  <c r="M12" i="10"/>
  <c r="K12" i="10"/>
  <c r="I12" i="10"/>
  <c r="H12" i="10"/>
  <c r="R11" i="10"/>
  <c r="P11" i="10"/>
  <c r="Q11" i="10" s="1"/>
  <c r="M11" i="10"/>
  <c r="K11" i="10"/>
  <c r="I11" i="10"/>
  <c r="H11" i="10"/>
  <c r="M10" i="10"/>
  <c r="K10" i="10"/>
  <c r="P10" i="10" s="1"/>
  <c r="I10" i="10"/>
  <c r="H10" i="10"/>
  <c r="P9" i="10"/>
  <c r="Q9" i="10" s="1"/>
  <c r="K9" i="10"/>
  <c r="I9" i="10"/>
  <c r="H9" i="10"/>
  <c r="M8" i="10"/>
  <c r="K8" i="10"/>
  <c r="P8" i="10" s="1"/>
  <c r="R8" i="10" s="1"/>
  <c r="I8" i="10"/>
  <c r="T8" i="10" s="1"/>
  <c r="H8" i="10"/>
  <c r="L67" i="9"/>
  <c r="K67" i="9"/>
  <c r="I67" i="9"/>
  <c r="H67" i="9"/>
  <c r="N66" i="9"/>
  <c r="L66" i="9"/>
  <c r="K66" i="9"/>
  <c r="I66" i="9"/>
  <c r="H66" i="9"/>
  <c r="M65" i="9"/>
  <c r="L65" i="9"/>
  <c r="K65" i="9"/>
  <c r="I65" i="9"/>
  <c r="H65" i="9"/>
  <c r="L64" i="9"/>
  <c r="K64" i="9"/>
  <c r="I64" i="9"/>
  <c r="H64" i="9"/>
  <c r="N63" i="9"/>
  <c r="M63" i="9"/>
  <c r="L63" i="9"/>
  <c r="P63" i="9" s="1"/>
  <c r="K63" i="9"/>
  <c r="I63" i="9"/>
  <c r="H63" i="9"/>
  <c r="N62" i="9"/>
  <c r="L62" i="9"/>
  <c r="K62" i="9"/>
  <c r="I62" i="9"/>
  <c r="H62" i="9"/>
  <c r="L61" i="9"/>
  <c r="K61" i="9"/>
  <c r="I61" i="9"/>
  <c r="H61" i="9"/>
  <c r="N60" i="9"/>
  <c r="M60" i="9"/>
  <c r="L60" i="9"/>
  <c r="K60" i="9"/>
  <c r="I60" i="9"/>
  <c r="H60" i="9"/>
  <c r="N59" i="9"/>
  <c r="L59" i="9"/>
  <c r="K59" i="9"/>
  <c r="I59" i="9"/>
  <c r="H59" i="9"/>
  <c r="R58" i="9"/>
  <c r="M58" i="9"/>
  <c r="L58" i="9"/>
  <c r="K58" i="9"/>
  <c r="P58" i="9" s="1"/>
  <c r="Q58" i="9" s="1"/>
  <c r="T58" i="9" s="1"/>
  <c r="I58" i="9"/>
  <c r="H58" i="9"/>
  <c r="M57" i="9"/>
  <c r="L57" i="9"/>
  <c r="K57" i="9"/>
  <c r="I57" i="9"/>
  <c r="H57" i="9"/>
  <c r="L56" i="9"/>
  <c r="K56" i="9"/>
  <c r="I56" i="9"/>
  <c r="H56" i="9"/>
  <c r="M55" i="9"/>
  <c r="L55" i="9"/>
  <c r="K55" i="9"/>
  <c r="I55" i="9"/>
  <c r="H55" i="9"/>
  <c r="L54" i="9"/>
  <c r="K54" i="9"/>
  <c r="I54" i="9"/>
  <c r="H54" i="9"/>
  <c r="M53" i="9"/>
  <c r="L53" i="9"/>
  <c r="K53" i="9"/>
  <c r="I53" i="9"/>
  <c r="H53" i="9"/>
  <c r="N52" i="9"/>
  <c r="L52" i="9"/>
  <c r="K52" i="9"/>
  <c r="I52" i="9"/>
  <c r="H52" i="9"/>
  <c r="L51" i="9"/>
  <c r="K51" i="9"/>
  <c r="I51" i="9"/>
  <c r="H51" i="9"/>
  <c r="M50" i="9"/>
  <c r="L50" i="9"/>
  <c r="K50" i="9"/>
  <c r="I50" i="9"/>
  <c r="H50" i="9"/>
  <c r="L49" i="9"/>
  <c r="K49" i="9"/>
  <c r="I49" i="9"/>
  <c r="H49" i="9"/>
  <c r="M48" i="9"/>
  <c r="L48" i="9"/>
  <c r="K48" i="9"/>
  <c r="I48" i="9"/>
  <c r="H48" i="9"/>
  <c r="N47" i="9"/>
  <c r="L47" i="9"/>
  <c r="K47" i="9"/>
  <c r="I47" i="9"/>
  <c r="H47" i="9"/>
  <c r="N46" i="9"/>
  <c r="L46" i="9"/>
  <c r="K46" i="9"/>
  <c r="I46" i="9"/>
  <c r="H46" i="9"/>
  <c r="N45" i="9"/>
  <c r="M45" i="9"/>
  <c r="L45" i="9"/>
  <c r="K45" i="9"/>
  <c r="I45" i="9"/>
  <c r="H45" i="9"/>
  <c r="P44" i="9"/>
  <c r="R44" i="9" s="1"/>
  <c r="N44" i="9"/>
  <c r="L44" i="9"/>
  <c r="K44" i="9"/>
  <c r="I44" i="9"/>
  <c r="H44" i="9"/>
  <c r="N43" i="9"/>
  <c r="M43" i="9"/>
  <c r="L43" i="9"/>
  <c r="K43" i="9"/>
  <c r="I43" i="9"/>
  <c r="H43" i="9"/>
  <c r="L42" i="9"/>
  <c r="K42" i="9"/>
  <c r="I42" i="9"/>
  <c r="H42" i="9"/>
  <c r="L41" i="9"/>
  <c r="K41" i="9"/>
  <c r="I41" i="9"/>
  <c r="H41" i="9"/>
  <c r="M40" i="9"/>
  <c r="L40" i="9"/>
  <c r="K40" i="9"/>
  <c r="I40" i="9"/>
  <c r="H40" i="9"/>
  <c r="L39" i="9"/>
  <c r="P39" i="9" s="1"/>
  <c r="K39" i="9"/>
  <c r="I39" i="9"/>
  <c r="H39" i="9"/>
  <c r="R38" i="9"/>
  <c r="Q38" i="9"/>
  <c r="T38" i="9" s="1"/>
  <c r="P38" i="9"/>
  <c r="M38" i="9"/>
  <c r="L38" i="9"/>
  <c r="K38" i="9"/>
  <c r="I38" i="9"/>
  <c r="H38" i="9"/>
  <c r="N37" i="9"/>
  <c r="K37" i="9"/>
  <c r="I37" i="9"/>
  <c r="H37" i="9"/>
  <c r="N36" i="9"/>
  <c r="K36" i="9"/>
  <c r="I36" i="9"/>
  <c r="H36" i="9"/>
  <c r="N35" i="9"/>
  <c r="M35" i="9"/>
  <c r="K35" i="9"/>
  <c r="P35" i="9" s="1"/>
  <c r="I35" i="9"/>
  <c r="H35" i="9"/>
  <c r="P34" i="9"/>
  <c r="N34" i="9"/>
  <c r="K34" i="9"/>
  <c r="I34" i="9"/>
  <c r="H34" i="9"/>
  <c r="M33" i="9"/>
  <c r="K33" i="9"/>
  <c r="I33" i="9"/>
  <c r="H33" i="9"/>
  <c r="P32" i="9"/>
  <c r="R32" i="9" s="1"/>
  <c r="N32" i="9"/>
  <c r="M32" i="9"/>
  <c r="K32" i="9"/>
  <c r="I32" i="9"/>
  <c r="H32" i="9"/>
  <c r="K31" i="9"/>
  <c r="I31" i="9"/>
  <c r="H31" i="9"/>
  <c r="P30" i="9"/>
  <c r="N30" i="9"/>
  <c r="M30" i="9"/>
  <c r="K30" i="9"/>
  <c r="I30" i="9"/>
  <c r="H30" i="9"/>
  <c r="K29" i="9"/>
  <c r="I29" i="9"/>
  <c r="H29" i="9"/>
  <c r="N28" i="9"/>
  <c r="M28" i="9"/>
  <c r="K28" i="9"/>
  <c r="P28" i="9" s="1"/>
  <c r="I28" i="9"/>
  <c r="H28" i="9"/>
  <c r="K27" i="9"/>
  <c r="I27" i="9"/>
  <c r="H27" i="9"/>
  <c r="N26" i="9"/>
  <c r="K26" i="9"/>
  <c r="I26" i="9"/>
  <c r="H26" i="9"/>
  <c r="M25" i="9"/>
  <c r="K25" i="9"/>
  <c r="I25" i="9"/>
  <c r="H25" i="9"/>
  <c r="K24" i="9"/>
  <c r="I24" i="9"/>
  <c r="H24" i="9"/>
  <c r="M23" i="9"/>
  <c r="K23" i="9"/>
  <c r="I23" i="9"/>
  <c r="H23" i="9"/>
  <c r="N22" i="9"/>
  <c r="M22" i="9"/>
  <c r="K22" i="9"/>
  <c r="I22" i="9"/>
  <c r="H22" i="9"/>
  <c r="K21" i="9"/>
  <c r="I21" i="9"/>
  <c r="H21" i="9"/>
  <c r="M20" i="9"/>
  <c r="K20" i="9"/>
  <c r="I20" i="9"/>
  <c r="H20" i="9"/>
  <c r="K19" i="9"/>
  <c r="I19" i="9"/>
  <c r="H19" i="9"/>
  <c r="M18" i="9"/>
  <c r="K18" i="9"/>
  <c r="I18" i="9"/>
  <c r="H18" i="9"/>
  <c r="N17" i="9"/>
  <c r="M17" i="9"/>
  <c r="P17" i="9" s="1"/>
  <c r="K17" i="9"/>
  <c r="I17" i="9"/>
  <c r="H17" i="9"/>
  <c r="N16" i="9"/>
  <c r="K16" i="9"/>
  <c r="I16" i="9"/>
  <c r="H16" i="9"/>
  <c r="N15" i="9"/>
  <c r="M15" i="9"/>
  <c r="P15" i="9" s="1"/>
  <c r="K15" i="9"/>
  <c r="I15" i="9"/>
  <c r="H15" i="9"/>
  <c r="R14" i="9"/>
  <c r="Q14" i="9"/>
  <c r="T14" i="9" s="1"/>
  <c r="N14" i="9"/>
  <c r="K14" i="9"/>
  <c r="P14" i="9" s="1"/>
  <c r="I14" i="9"/>
  <c r="H14" i="9"/>
  <c r="N13" i="9"/>
  <c r="M13" i="9"/>
  <c r="K13" i="9"/>
  <c r="P13" i="9" s="1"/>
  <c r="I13" i="9"/>
  <c r="H13" i="9"/>
  <c r="K12" i="9"/>
  <c r="I12" i="9"/>
  <c r="H12" i="9"/>
  <c r="K11" i="9"/>
  <c r="I11" i="9"/>
  <c r="H11" i="9"/>
  <c r="M10" i="9"/>
  <c r="K10" i="9"/>
  <c r="P10" i="9" s="1"/>
  <c r="I10" i="9"/>
  <c r="H10" i="9"/>
  <c r="Q9" i="9"/>
  <c r="T9" i="9" s="1"/>
  <c r="P9" i="9"/>
  <c r="R9" i="9" s="1"/>
  <c r="K9" i="9"/>
  <c r="I9" i="9"/>
  <c r="H9" i="9"/>
  <c r="Q8" i="9"/>
  <c r="T8" i="9" s="1"/>
  <c r="M8" i="9"/>
  <c r="K8" i="9"/>
  <c r="P8" i="9" s="1"/>
  <c r="R8" i="9" s="1"/>
  <c r="I8" i="9"/>
  <c r="H8" i="9"/>
  <c r="L3" i="9"/>
  <c r="N67" i="9" s="1"/>
  <c r="K3" i="9"/>
  <c r="N58" i="9" s="1"/>
  <c r="J3" i="9"/>
  <c r="I3" i="9"/>
  <c r="G3" i="9"/>
  <c r="F3" i="9"/>
  <c r="N67" i="8"/>
  <c r="L67" i="8"/>
  <c r="K67" i="8"/>
  <c r="I67" i="8"/>
  <c r="H67" i="8"/>
  <c r="N66" i="8"/>
  <c r="L66" i="8"/>
  <c r="K66" i="8"/>
  <c r="I66" i="8"/>
  <c r="H66" i="8"/>
  <c r="R65" i="8"/>
  <c r="N65" i="8"/>
  <c r="M65" i="8"/>
  <c r="L65" i="8"/>
  <c r="K65" i="8"/>
  <c r="P65" i="8" s="1"/>
  <c r="Q65" i="8" s="1"/>
  <c r="T65" i="8" s="1"/>
  <c r="I65" i="8"/>
  <c r="H65" i="8"/>
  <c r="Q64" i="8"/>
  <c r="T64" i="8" s="1"/>
  <c r="N64" i="8"/>
  <c r="L64" i="8"/>
  <c r="P64" i="8" s="1"/>
  <c r="R64" i="8" s="1"/>
  <c r="K64" i="8"/>
  <c r="I64" i="8"/>
  <c r="H64" i="8"/>
  <c r="N63" i="8"/>
  <c r="M63" i="8"/>
  <c r="L63" i="8"/>
  <c r="K63" i="8"/>
  <c r="I63" i="8"/>
  <c r="H63" i="8"/>
  <c r="N62" i="8"/>
  <c r="L62" i="8"/>
  <c r="K62" i="8"/>
  <c r="I62" i="8"/>
  <c r="H62" i="8"/>
  <c r="N61" i="8"/>
  <c r="M61" i="8"/>
  <c r="L61" i="8"/>
  <c r="K61" i="8"/>
  <c r="I61" i="8"/>
  <c r="H61" i="8"/>
  <c r="N60" i="8"/>
  <c r="M60" i="8"/>
  <c r="L60" i="8"/>
  <c r="K60" i="8"/>
  <c r="I60" i="8"/>
  <c r="H60" i="8"/>
  <c r="N59" i="8"/>
  <c r="P59" i="8" s="1"/>
  <c r="L59" i="8"/>
  <c r="K59" i="8"/>
  <c r="I59" i="8"/>
  <c r="H59" i="8"/>
  <c r="N58" i="8"/>
  <c r="M58" i="8"/>
  <c r="L58" i="8"/>
  <c r="K58" i="8"/>
  <c r="I58" i="8"/>
  <c r="H58" i="8"/>
  <c r="N57" i="8"/>
  <c r="L57" i="8"/>
  <c r="K57" i="8"/>
  <c r="I57" i="8"/>
  <c r="H57" i="8"/>
  <c r="N56" i="8"/>
  <c r="M56" i="8"/>
  <c r="P56" i="8" s="1"/>
  <c r="L56" i="8"/>
  <c r="K56" i="8"/>
  <c r="I56" i="8"/>
  <c r="H56" i="8"/>
  <c r="N55" i="8"/>
  <c r="M55" i="8"/>
  <c r="L55" i="8"/>
  <c r="K55" i="8"/>
  <c r="I55" i="8"/>
  <c r="H55" i="8"/>
  <c r="T54" i="8"/>
  <c r="Q54" i="8"/>
  <c r="N54" i="8"/>
  <c r="L54" i="8"/>
  <c r="K54" i="8"/>
  <c r="P54" i="8" s="1"/>
  <c r="R54" i="8" s="1"/>
  <c r="I54" i="8"/>
  <c r="H54" i="8"/>
  <c r="N53" i="8"/>
  <c r="M53" i="8"/>
  <c r="L53" i="8"/>
  <c r="P53" i="8" s="1"/>
  <c r="K53" i="8"/>
  <c r="I53" i="8"/>
  <c r="H53" i="8"/>
  <c r="N52" i="8"/>
  <c r="L52" i="8"/>
  <c r="K52" i="8"/>
  <c r="I52" i="8"/>
  <c r="H52" i="8"/>
  <c r="N51" i="8"/>
  <c r="L51" i="8"/>
  <c r="K51" i="8"/>
  <c r="I51" i="8"/>
  <c r="H51" i="8"/>
  <c r="N50" i="8"/>
  <c r="P50" i="8" s="1"/>
  <c r="M50" i="8"/>
  <c r="L50" i="8"/>
  <c r="K50" i="8"/>
  <c r="I50" i="8"/>
  <c r="H50" i="8"/>
  <c r="N49" i="8"/>
  <c r="L49" i="8"/>
  <c r="K49" i="8"/>
  <c r="P49" i="8" s="1"/>
  <c r="I49" i="8"/>
  <c r="H49" i="8"/>
  <c r="N48" i="8"/>
  <c r="M48" i="8"/>
  <c r="P48" i="8" s="1"/>
  <c r="L48" i="8"/>
  <c r="K48" i="8"/>
  <c r="I48" i="8"/>
  <c r="H48" i="8"/>
  <c r="N47" i="8"/>
  <c r="L47" i="8"/>
  <c r="K47" i="8"/>
  <c r="I47" i="8"/>
  <c r="H47" i="8"/>
  <c r="N46" i="8"/>
  <c r="L46" i="8"/>
  <c r="K46" i="8"/>
  <c r="I46" i="8"/>
  <c r="H46" i="8"/>
  <c r="N45" i="8"/>
  <c r="M45" i="8"/>
  <c r="L45" i="8"/>
  <c r="K45" i="8"/>
  <c r="I45" i="8"/>
  <c r="H45" i="8"/>
  <c r="N44" i="8"/>
  <c r="L44" i="8"/>
  <c r="K44" i="8"/>
  <c r="I44" i="8"/>
  <c r="H44" i="8"/>
  <c r="N43" i="8"/>
  <c r="M43" i="8"/>
  <c r="L43" i="8"/>
  <c r="K43" i="8"/>
  <c r="P43" i="8" s="1"/>
  <c r="Q43" i="8" s="1"/>
  <c r="T43" i="8" s="1"/>
  <c r="I43" i="8"/>
  <c r="H43" i="8"/>
  <c r="M42" i="8"/>
  <c r="L42" i="8"/>
  <c r="K42" i="8"/>
  <c r="I42" i="8"/>
  <c r="H42" i="8"/>
  <c r="L41" i="8"/>
  <c r="K41" i="8"/>
  <c r="I41" i="8"/>
  <c r="H41" i="8"/>
  <c r="M40" i="8"/>
  <c r="L40" i="8"/>
  <c r="K40" i="8"/>
  <c r="I40" i="8"/>
  <c r="H40" i="8"/>
  <c r="R39" i="8"/>
  <c r="P39" i="8"/>
  <c r="Q39" i="8" s="1"/>
  <c r="T39" i="8" s="1"/>
  <c r="L39" i="8"/>
  <c r="K39" i="8"/>
  <c r="I39" i="8"/>
  <c r="H39" i="8"/>
  <c r="M38" i="8"/>
  <c r="L38" i="8"/>
  <c r="K38" i="8"/>
  <c r="I38" i="8"/>
  <c r="H38" i="8"/>
  <c r="N37" i="8"/>
  <c r="K37" i="8"/>
  <c r="I37" i="8"/>
  <c r="H37" i="8"/>
  <c r="N36" i="8"/>
  <c r="K36" i="8"/>
  <c r="I36" i="8"/>
  <c r="H36" i="8"/>
  <c r="P35" i="8"/>
  <c r="N35" i="8"/>
  <c r="M35" i="8"/>
  <c r="K35" i="8"/>
  <c r="I35" i="8"/>
  <c r="H35" i="8"/>
  <c r="N34" i="8"/>
  <c r="K34" i="8"/>
  <c r="P34" i="8" s="1"/>
  <c r="I34" i="8"/>
  <c r="H34" i="8"/>
  <c r="Q33" i="8"/>
  <c r="T33" i="8" s="1"/>
  <c r="N33" i="8"/>
  <c r="M33" i="8"/>
  <c r="P33" i="8" s="1"/>
  <c r="R33" i="8" s="1"/>
  <c r="K33" i="8"/>
  <c r="I33" i="8"/>
  <c r="H33" i="8"/>
  <c r="N32" i="8"/>
  <c r="K32" i="8"/>
  <c r="I32" i="8"/>
  <c r="H32" i="8"/>
  <c r="N31" i="8"/>
  <c r="K31" i="8"/>
  <c r="I31" i="8"/>
  <c r="H31" i="8"/>
  <c r="Q30" i="8"/>
  <c r="T30" i="8" s="1"/>
  <c r="N30" i="8"/>
  <c r="M30" i="8"/>
  <c r="K30" i="8"/>
  <c r="P30" i="8" s="1"/>
  <c r="R30" i="8" s="1"/>
  <c r="I30" i="8"/>
  <c r="H30" i="8"/>
  <c r="Q29" i="8"/>
  <c r="T29" i="8" s="1"/>
  <c r="N29" i="8"/>
  <c r="K29" i="8"/>
  <c r="P29" i="8" s="1"/>
  <c r="R29" i="8" s="1"/>
  <c r="I29" i="8"/>
  <c r="H29" i="8"/>
  <c r="N28" i="8"/>
  <c r="M28" i="8"/>
  <c r="K28" i="8"/>
  <c r="P28" i="8" s="1"/>
  <c r="I28" i="8"/>
  <c r="H28" i="8"/>
  <c r="N27" i="8"/>
  <c r="M27" i="8"/>
  <c r="P27" i="8" s="1"/>
  <c r="K27" i="8"/>
  <c r="I27" i="8"/>
  <c r="H27" i="8"/>
  <c r="N26" i="8"/>
  <c r="K26" i="8"/>
  <c r="I26" i="8"/>
  <c r="H26" i="8"/>
  <c r="N25" i="8"/>
  <c r="M25" i="8"/>
  <c r="K25" i="8"/>
  <c r="I25" i="8"/>
  <c r="H25" i="8"/>
  <c r="P24" i="8"/>
  <c r="R24" i="8" s="1"/>
  <c r="N24" i="8"/>
  <c r="K24" i="8"/>
  <c r="I24" i="8"/>
  <c r="H24" i="8"/>
  <c r="N23" i="8"/>
  <c r="M23" i="8"/>
  <c r="K23" i="8"/>
  <c r="I23" i="8"/>
  <c r="H23" i="8"/>
  <c r="N22" i="8"/>
  <c r="K22" i="8"/>
  <c r="I22" i="8"/>
  <c r="H22" i="8"/>
  <c r="N21" i="8"/>
  <c r="K21" i="8"/>
  <c r="I21" i="8"/>
  <c r="H21" i="8"/>
  <c r="N20" i="8"/>
  <c r="P20" i="8" s="1"/>
  <c r="M20" i="8"/>
  <c r="K20" i="8"/>
  <c r="I20" i="8"/>
  <c r="H20" i="8"/>
  <c r="N19" i="8"/>
  <c r="K19" i="8"/>
  <c r="I19" i="8"/>
  <c r="H19" i="8"/>
  <c r="P18" i="8"/>
  <c r="N18" i="8"/>
  <c r="M18" i="8"/>
  <c r="K18" i="8"/>
  <c r="I18" i="8"/>
  <c r="H18" i="8"/>
  <c r="N17" i="8"/>
  <c r="K17" i="8"/>
  <c r="I17" i="8"/>
  <c r="H17" i="8"/>
  <c r="N16" i="8"/>
  <c r="K16" i="8"/>
  <c r="I16" i="8"/>
  <c r="H16" i="8"/>
  <c r="N15" i="8"/>
  <c r="M15" i="8"/>
  <c r="K15" i="8"/>
  <c r="I15" i="8"/>
  <c r="H15" i="8"/>
  <c r="N14" i="8"/>
  <c r="P14" i="8" s="1"/>
  <c r="K14" i="8"/>
  <c r="I14" i="8"/>
  <c r="H14" i="8"/>
  <c r="R13" i="8"/>
  <c r="Q13" i="8"/>
  <c r="T13" i="8" s="1"/>
  <c r="P13" i="8"/>
  <c r="N13" i="8"/>
  <c r="M13" i="8"/>
  <c r="K13" i="8"/>
  <c r="I13" i="8"/>
  <c r="H13" i="8"/>
  <c r="K12" i="8"/>
  <c r="I12" i="8"/>
  <c r="H12" i="8"/>
  <c r="K11" i="8"/>
  <c r="I11" i="8"/>
  <c r="H11" i="8"/>
  <c r="M10" i="8"/>
  <c r="K10" i="8"/>
  <c r="P10" i="8" s="1"/>
  <c r="I10" i="8"/>
  <c r="H10" i="8"/>
  <c r="K9" i="8"/>
  <c r="P9" i="8" s="1"/>
  <c r="I9" i="8"/>
  <c r="H9" i="8"/>
  <c r="M8" i="8"/>
  <c r="K8" i="8"/>
  <c r="P8" i="8" s="1"/>
  <c r="R8" i="8" s="1"/>
  <c r="I8" i="8"/>
  <c r="H8" i="8"/>
  <c r="G3" i="8"/>
  <c r="F3" i="8"/>
  <c r="N67" i="7"/>
  <c r="M67" i="7"/>
  <c r="L67" i="7"/>
  <c r="K67" i="7"/>
  <c r="I67" i="7"/>
  <c r="H67" i="7"/>
  <c r="N66" i="7"/>
  <c r="M66" i="7"/>
  <c r="L66" i="7"/>
  <c r="K66" i="7"/>
  <c r="I66" i="7"/>
  <c r="H66" i="7"/>
  <c r="N65" i="7"/>
  <c r="M65" i="7"/>
  <c r="L65" i="7"/>
  <c r="K65" i="7"/>
  <c r="I65" i="7"/>
  <c r="H65" i="7"/>
  <c r="N64" i="7"/>
  <c r="P64" i="7" s="1"/>
  <c r="Q64" i="7" s="1"/>
  <c r="T64" i="7" s="1"/>
  <c r="L64" i="7"/>
  <c r="K64" i="7"/>
  <c r="I64" i="7"/>
  <c r="H64" i="7"/>
  <c r="N63" i="7"/>
  <c r="M63" i="7"/>
  <c r="L63" i="7"/>
  <c r="K63" i="7"/>
  <c r="I63" i="7"/>
  <c r="H63" i="7"/>
  <c r="N62" i="7"/>
  <c r="M62" i="7"/>
  <c r="L62" i="7"/>
  <c r="K62" i="7"/>
  <c r="I62" i="7"/>
  <c r="H62" i="7"/>
  <c r="N61" i="7"/>
  <c r="M61" i="7"/>
  <c r="L61" i="7"/>
  <c r="K61" i="7"/>
  <c r="I61" i="7"/>
  <c r="H61" i="7"/>
  <c r="N60" i="7"/>
  <c r="M60" i="7"/>
  <c r="L60" i="7"/>
  <c r="K60" i="7"/>
  <c r="I60" i="7"/>
  <c r="H60" i="7"/>
  <c r="N59" i="7"/>
  <c r="L59" i="7"/>
  <c r="K59" i="7"/>
  <c r="I59" i="7"/>
  <c r="H59" i="7"/>
  <c r="N58" i="7"/>
  <c r="M58" i="7"/>
  <c r="L58" i="7"/>
  <c r="K58" i="7"/>
  <c r="I58" i="7"/>
  <c r="H58" i="7"/>
  <c r="N57" i="7"/>
  <c r="M57" i="7"/>
  <c r="P57" i="7" s="1"/>
  <c r="Q57" i="7" s="1"/>
  <c r="X57" i="7" s="1"/>
  <c r="L57" i="7"/>
  <c r="K57" i="7"/>
  <c r="I57" i="7"/>
  <c r="H57" i="7"/>
  <c r="N56" i="7"/>
  <c r="P56" i="7" s="1"/>
  <c r="M56" i="7"/>
  <c r="L56" i="7"/>
  <c r="K56" i="7"/>
  <c r="I56" i="7"/>
  <c r="H56" i="7"/>
  <c r="P55" i="7"/>
  <c r="Q55" i="7" s="1"/>
  <c r="X55" i="7" s="1"/>
  <c r="N55" i="7"/>
  <c r="M55" i="7"/>
  <c r="L55" i="7"/>
  <c r="K55" i="7"/>
  <c r="I55" i="7"/>
  <c r="H55" i="7"/>
  <c r="N54" i="7"/>
  <c r="P54" i="7" s="1"/>
  <c r="L54" i="7"/>
  <c r="K54" i="7"/>
  <c r="I54" i="7"/>
  <c r="H54" i="7"/>
  <c r="N53" i="7"/>
  <c r="M53" i="7"/>
  <c r="L53" i="7"/>
  <c r="K53" i="7"/>
  <c r="I53" i="7"/>
  <c r="H53" i="7"/>
  <c r="N52" i="7"/>
  <c r="M52" i="7"/>
  <c r="L52" i="7"/>
  <c r="K52" i="7"/>
  <c r="I52" i="7"/>
  <c r="H52" i="7"/>
  <c r="N51" i="7"/>
  <c r="M51" i="7"/>
  <c r="L51" i="7"/>
  <c r="K51" i="7"/>
  <c r="I51" i="7"/>
  <c r="H51" i="7"/>
  <c r="N50" i="7"/>
  <c r="M50" i="7"/>
  <c r="L50" i="7"/>
  <c r="K50" i="7"/>
  <c r="I50" i="7"/>
  <c r="H50" i="7"/>
  <c r="N49" i="7"/>
  <c r="P49" i="7" s="1"/>
  <c r="R49" i="7" s="1"/>
  <c r="L49" i="7"/>
  <c r="K49" i="7"/>
  <c r="I49" i="7"/>
  <c r="H49" i="7"/>
  <c r="N48" i="7"/>
  <c r="M48" i="7"/>
  <c r="L48" i="7"/>
  <c r="K48" i="7"/>
  <c r="I48" i="7"/>
  <c r="H48" i="7"/>
  <c r="N47" i="7"/>
  <c r="M47" i="7"/>
  <c r="L47" i="7"/>
  <c r="K47" i="7"/>
  <c r="I47" i="7"/>
  <c r="H47" i="7"/>
  <c r="N46" i="7"/>
  <c r="M46" i="7"/>
  <c r="L46" i="7"/>
  <c r="K46" i="7"/>
  <c r="I46" i="7"/>
  <c r="H46" i="7"/>
  <c r="N45" i="7"/>
  <c r="M45" i="7"/>
  <c r="L45" i="7"/>
  <c r="K45" i="7"/>
  <c r="I45" i="7"/>
  <c r="H45" i="7"/>
  <c r="R44" i="7"/>
  <c r="Y44" i="7" s="1"/>
  <c r="Q44" i="7"/>
  <c r="Z44" i="7" s="1"/>
  <c r="N44" i="7"/>
  <c r="P44" i="7" s="1"/>
  <c r="L44" i="7"/>
  <c r="K44" i="7"/>
  <c r="I44" i="7"/>
  <c r="H44" i="7"/>
  <c r="N43" i="7"/>
  <c r="M43" i="7"/>
  <c r="L43" i="7"/>
  <c r="K43" i="7"/>
  <c r="I43" i="7"/>
  <c r="H43" i="7"/>
  <c r="M42" i="7"/>
  <c r="L42" i="7"/>
  <c r="K42" i="7"/>
  <c r="I42" i="7"/>
  <c r="H42" i="7"/>
  <c r="M41" i="7"/>
  <c r="L41" i="7"/>
  <c r="K41" i="7"/>
  <c r="I41" i="7"/>
  <c r="H41" i="7"/>
  <c r="M40" i="7"/>
  <c r="L40" i="7"/>
  <c r="K40" i="7"/>
  <c r="I40" i="7"/>
  <c r="H40" i="7"/>
  <c r="L39" i="7"/>
  <c r="K39" i="7"/>
  <c r="P39" i="7" s="1"/>
  <c r="R39" i="7" s="1"/>
  <c r="Y39" i="7" s="1"/>
  <c r="I39" i="7"/>
  <c r="H39" i="7"/>
  <c r="M38" i="7"/>
  <c r="P38" i="7" s="1"/>
  <c r="L38" i="7"/>
  <c r="K38" i="7"/>
  <c r="I38" i="7"/>
  <c r="H38" i="7"/>
  <c r="N37" i="7"/>
  <c r="M37" i="7"/>
  <c r="K37" i="7"/>
  <c r="I37" i="7"/>
  <c r="H37" i="7"/>
  <c r="N36" i="7"/>
  <c r="M36" i="7"/>
  <c r="K36" i="7"/>
  <c r="I36" i="7"/>
  <c r="H36" i="7"/>
  <c r="R35" i="7"/>
  <c r="Q35" i="7"/>
  <c r="T35" i="7" s="1"/>
  <c r="P35" i="7"/>
  <c r="N35" i="7"/>
  <c r="M35" i="7"/>
  <c r="K35" i="7"/>
  <c r="I35" i="7"/>
  <c r="U35" i="7" s="1"/>
  <c r="H35" i="7"/>
  <c r="N34" i="7"/>
  <c r="K34" i="7"/>
  <c r="I34" i="7"/>
  <c r="H34" i="7"/>
  <c r="N33" i="7"/>
  <c r="M33" i="7"/>
  <c r="K33" i="7"/>
  <c r="I33" i="7"/>
  <c r="H33" i="7"/>
  <c r="N32" i="7"/>
  <c r="M32" i="7"/>
  <c r="K32" i="7"/>
  <c r="P32" i="7" s="1"/>
  <c r="I32" i="7"/>
  <c r="H32" i="7"/>
  <c r="N31" i="7"/>
  <c r="M31" i="7"/>
  <c r="K31" i="7"/>
  <c r="P31" i="7" s="1"/>
  <c r="R31" i="7" s="1"/>
  <c r="I31" i="7"/>
  <c r="H31" i="7"/>
  <c r="N30" i="7"/>
  <c r="M30" i="7"/>
  <c r="K30" i="7"/>
  <c r="P30" i="7" s="1"/>
  <c r="I30" i="7"/>
  <c r="H30" i="7"/>
  <c r="N29" i="7"/>
  <c r="K29" i="7"/>
  <c r="I29" i="7"/>
  <c r="H29" i="7"/>
  <c r="N28" i="7"/>
  <c r="M28" i="7"/>
  <c r="K28" i="7"/>
  <c r="I28" i="7"/>
  <c r="H28" i="7"/>
  <c r="P27" i="7"/>
  <c r="R27" i="7" s="1"/>
  <c r="Y27" i="7" s="1"/>
  <c r="N27" i="7"/>
  <c r="M27" i="7"/>
  <c r="K27" i="7"/>
  <c r="I27" i="7"/>
  <c r="H27" i="7"/>
  <c r="N26" i="7"/>
  <c r="M26" i="7"/>
  <c r="K26" i="7"/>
  <c r="I26" i="7"/>
  <c r="H26" i="7"/>
  <c r="N25" i="7"/>
  <c r="M25" i="7"/>
  <c r="P25" i="7" s="1"/>
  <c r="K25" i="7"/>
  <c r="I25" i="7"/>
  <c r="H25" i="7"/>
  <c r="N24" i="7"/>
  <c r="K24" i="7"/>
  <c r="P24" i="7" s="1"/>
  <c r="Q24" i="7" s="1"/>
  <c r="I24" i="7"/>
  <c r="H24" i="7"/>
  <c r="N23" i="7"/>
  <c r="M23" i="7"/>
  <c r="K23" i="7"/>
  <c r="P23" i="7" s="1"/>
  <c r="I23" i="7"/>
  <c r="H23" i="7"/>
  <c r="N22" i="7"/>
  <c r="M22" i="7"/>
  <c r="K22" i="7"/>
  <c r="P22" i="7" s="1"/>
  <c r="I22" i="7"/>
  <c r="H22" i="7"/>
  <c r="N21" i="7"/>
  <c r="M21" i="7"/>
  <c r="K21" i="7"/>
  <c r="I21" i="7"/>
  <c r="H21" i="7"/>
  <c r="N20" i="7"/>
  <c r="M20" i="7"/>
  <c r="K20" i="7"/>
  <c r="P20" i="7" s="1"/>
  <c r="I20" i="7"/>
  <c r="H20" i="7"/>
  <c r="N19" i="7"/>
  <c r="K19" i="7"/>
  <c r="P19" i="7" s="1"/>
  <c r="I19" i="7"/>
  <c r="H19" i="7"/>
  <c r="N18" i="7"/>
  <c r="M18" i="7"/>
  <c r="K18" i="7"/>
  <c r="I18" i="7"/>
  <c r="H18" i="7"/>
  <c r="P17" i="7"/>
  <c r="Q17" i="7" s="1"/>
  <c r="N17" i="7"/>
  <c r="M17" i="7"/>
  <c r="K17" i="7"/>
  <c r="I17" i="7"/>
  <c r="H17" i="7"/>
  <c r="N16" i="7"/>
  <c r="M16" i="7"/>
  <c r="K16" i="7"/>
  <c r="I16" i="7"/>
  <c r="H16" i="7"/>
  <c r="N15" i="7"/>
  <c r="M15" i="7"/>
  <c r="K15" i="7"/>
  <c r="I15" i="7"/>
  <c r="H15" i="7"/>
  <c r="N14" i="7"/>
  <c r="K14" i="7"/>
  <c r="P14" i="7" s="1"/>
  <c r="Q14" i="7" s="1"/>
  <c r="I14" i="7"/>
  <c r="H14" i="7"/>
  <c r="N13" i="7"/>
  <c r="M13" i="7"/>
  <c r="K13" i="7"/>
  <c r="P13" i="7" s="1"/>
  <c r="Q13" i="7" s="1"/>
  <c r="I13" i="7"/>
  <c r="H13" i="7"/>
  <c r="P12" i="7"/>
  <c r="Q12" i="7" s="1"/>
  <c r="X12" i="7" s="1"/>
  <c r="M12" i="7"/>
  <c r="K12" i="7"/>
  <c r="I12" i="7"/>
  <c r="H12" i="7"/>
  <c r="M11" i="7"/>
  <c r="K11" i="7"/>
  <c r="P11" i="7" s="1"/>
  <c r="I11" i="7"/>
  <c r="H11" i="7"/>
  <c r="M10" i="7"/>
  <c r="K10" i="7"/>
  <c r="P10" i="7" s="1"/>
  <c r="I10" i="7"/>
  <c r="H10" i="7"/>
  <c r="K9" i="7"/>
  <c r="P9" i="7" s="1"/>
  <c r="I9" i="7"/>
  <c r="H9" i="7"/>
  <c r="M8" i="7"/>
  <c r="K8" i="7"/>
  <c r="P8" i="7" s="1"/>
  <c r="I8" i="7"/>
  <c r="H8" i="7"/>
  <c r="R23" i="7" l="1"/>
  <c r="Y23" i="7" s="1"/>
  <c r="Q23" i="7"/>
  <c r="X23" i="7" s="1"/>
  <c r="R20" i="7"/>
  <c r="Y20" i="7" s="1"/>
  <c r="Q20" i="7"/>
  <c r="X20" i="7" s="1"/>
  <c r="P58" i="7"/>
  <c r="R58" i="7" s="1"/>
  <c r="Q27" i="7"/>
  <c r="X27" i="7" s="1"/>
  <c r="R12" i="7"/>
  <c r="Y12" i="7" s="1"/>
  <c r="Z17" i="7"/>
  <c r="P21" i="7"/>
  <c r="V12" i="7"/>
  <c r="Z12" i="7"/>
  <c r="P18" i="7"/>
  <c r="P29" i="7"/>
  <c r="P16" i="7"/>
  <c r="V23" i="7"/>
  <c r="P26" i="7"/>
  <c r="R26" i="7" s="1"/>
  <c r="P36" i="7"/>
  <c r="R36" i="7" s="1"/>
  <c r="P45" i="7"/>
  <c r="Q45" i="7" s="1"/>
  <c r="P46" i="7"/>
  <c r="R46" i="7" s="1"/>
  <c r="Y46" i="7" s="1"/>
  <c r="Z14" i="7"/>
  <c r="P15" i="7"/>
  <c r="R15" i="7" s="1"/>
  <c r="U15" i="7" s="1"/>
  <c r="V20" i="7"/>
  <c r="Z24" i="7"/>
  <c r="P28" i="7"/>
  <c r="P33" i="7"/>
  <c r="P41" i="7"/>
  <c r="P42" i="7"/>
  <c r="P60" i="7"/>
  <c r="R60" i="7" s="1"/>
  <c r="U60" i="7" s="1"/>
  <c r="P62" i="7"/>
  <c r="R62" i="7" s="1"/>
  <c r="U62" i="7" s="1"/>
  <c r="O157" i="12"/>
  <c r="L157" i="12"/>
  <c r="L158" i="12" s="1"/>
  <c r="AF157" i="12"/>
  <c r="Y157" i="12"/>
  <c r="AC157" i="12"/>
  <c r="V157" i="12"/>
  <c r="AD157" i="12"/>
  <c r="W157" i="12"/>
  <c r="Z157" i="12"/>
  <c r="AG157" i="12"/>
  <c r="R42" i="7"/>
  <c r="Q42" i="7"/>
  <c r="Z42" i="7" s="1"/>
  <c r="R32" i="7"/>
  <c r="U32" i="7" s="1"/>
  <c r="Q32" i="7"/>
  <c r="Z32" i="7" s="1"/>
  <c r="R14" i="8"/>
  <c r="Q14" i="8"/>
  <c r="T14" i="8" s="1"/>
  <c r="R9" i="7"/>
  <c r="Y9" i="7" s="1"/>
  <c r="Q9" i="7"/>
  <c r="Z13" i="7"/>
  <c r="V17" i="7"/>
  <c r="T17" i="7"/>
  <c r="X17" i="7"/>
  <c r="R22" i="7"/>
  <c r="U22" i="7" s="1"/>
  <c r="Q22" i="7"/>
  <c r="Q30" i="7"/>
  <c r="R30" i="7"/>
  <c r="Y30" i="7" s="1"/>
  <c r="V13" i="7"/>
  <c r="X13" i="7"/>
  <c r="T13" i="7"/>
  <c r="Q33" i="7"/>
  <c r="R33" i="7"/>
  <c r="Y33" i="7" s="1"/>
  <c r="R41" i="7"/>
  <c r="Q41" i="7"/>
  <c r="V41" i="7" s="1"/>
  <c r="U9" i="7"/>
  <c r="Q15" i="7"/>
  <c r="Z22" i="7"/>
  <c r="R25" i="7"/>
  <c r="U25" i="7" s="1"/>
  <c r="Q25" i="7"/>
  <c r="Z8" i="7"/>
  <c r="R11" i="7"/>
  <c r="U11" i="7" s="1"/>
  <c r="Q11" i="7"/>
  <c r="Z11" i="7" s="1"/>
  <c r="U31" i="7"/>
  <c r="Y31" i="7"/>
  <c r="R28" i="8"/>
  <c r="Q28" i="8"/>
  <c r="T28" i="8" s="1"/>
  <c r="Q16" i="7"/>
  <c r="R16" i="7"/>
  <c r="R28" i="7"/>
  <c r="U28" i="7" s="1"/>
  <c r="Q28" i="7"/>
  <c r="Z28" i="7" s="1"/>
  <c r="R8" i="7"/>
  <c r="U8" i="7" s="1"/>
  <c r="Q8" i="7"/>
  <c r="V14" i="7"/>
  <c r="X14" i="7"/>
  <c r="T14" i="7"/>
  <c r="R19" i="7"/>
  <c r="Q19" i="7"/>
  <c r="Z19" i="7" s="1"/>
  <c r="R21" i="7"/>
  <c r="U21" i="7" s="1"/>
  <c r="Q21" i="7"/>
  <c r="V24" i="7"/>
  <c r="X24" i="7"/>
  <c r="T24" i="7"/>
  <c r="R29" i="7"/>
  <c r="U29" i="7" s="1"/>
  <c r="Q29" i="7"/>
  <c r="Z29" i="7" s="1"/>
  <c r="R10" i="7"/>
  <c r="U10" i="7" s="1"/>
  <c r="Q10" i="7"/>
  <c r="Z10" i="7" s="1"/>
  <c r="Y16" i="7"/>
  <c r="R18" i="7"/>
  <c r="U18" i="7" s="1"/>
  <c r="Q18" i="7"/>
  <c r="Q36" i="7"/>
  <c r="R38" i="7"/>
  <c r="Y38" i="7" s="1"/>
  <c r="Q38" i="7"/>
  <c r="R27" i="8"/>
  <c r="Q27" i="8"/>
  <c r="T27" i="8" s="1"/>
  <c r="R15" i="9"/>
  <c r="Q15" i="9"/>
  <c r="T15" i="9" s="1"/>
  <c r="Q37" i="10"/>
  <c r="R37" i="10"/>
  <c r="Z23" i="7"/>
  <c r="Q31" i="7"/>
  <c r="V35" i="7"/>
  <c r="T45" i="7"/>
  <c r="X45" i="7"/>
  <c r="R57" i="7"/>
  <c r="U57" i="7" s="1"/>
  <c r="R49" i="8"/>
  <c r="Q49" i="8"/>
  <c r="T49" i="8" s="1"/>
  <c r="R53" i="8"/>
  <c r="Q53" i="8"/>
  <c r="T53" i="8" s="1"/>
  <c r="V11" i="7"/>
  <c r="U12" i="7"/>
  <c r="R13" i="7"/>
  <c r="R14" i="7"/>
  <c r="U16" i="7"/>
  <c r="R17" i="7"/>
  <c r="V19" i="7"/>
  <c r="T20" i="7"/>
  <c r="V22" i="7"/>
  <c r="T23" i="7"/>
  <c r="R24" i="7"/>
  <c r="Y25" i="7"/>
  <c r="T27" i="7"/>
  <c r="U30" i="7"/>
  <c r="U33" i="7"/>
  <c r="X35" i="7"/>
  <c r="U39" i="7"/>
  <c r="P40" i="7"/>
  <c r="Y41" i="7"/>
  <c r="U44" i="7"/>
  <c r="V44" i="7"/>
  <c r="Z45" i="7"/>
  <c r="P48" i="7"/>
  <c r="Q49" i="7"/>
  <c r="V49" i="7" s="1"/>
  <c r="T55" i="7"/>
  <c r="T57" i="7"/>
  <c r="P59" i="7"/>
  <c r="X64" i="7"/>
  <c r="Q8" i="8"/>
  <c r="T8" i="8" s="1"/>
  <c r="R10" i="8"/>
  <c r="Q10" i="8"/>
  <c r="T10" i="8" s="1"/>
  <c r="P25" i="8"/>
  <c r="P46" i="8"/>
  <c r="R54" i="10"/>
  <c r="T54" i="10" s="1"/>
  <c r="Q54" i="10"/>
  <c r="R18" i="8"/>
  <c r="Q18" i="8"/>
  <c r="T18" i="8" s="1"/>
  <c r="R13" i="9"/>
  <c r="Q13" i="9"/>
  <c r="T13" i="9" s="1"/>
  <c r="Q43" i="10"/>
  <c r="R43" i="10"/>
  <c r="T43" i="10" s="1"/>
  <c r="T12" i="7"/>
  <c r="U19" i="7"/>
  <c r="Z20" i="7"/>
  <c r="V29" i="7"/>
  <c r="Q39" i="7"/>
  <c r="V45" i="7"/>
  <c r="R55" i="7"/>
  <c r="Y55" i="7" s="1"/>
  <c r="R64" i="7"/>
  <c r="Y64" i="7" s="1"/>
  <c r="P57" i="8"/>
  <c r="Q35" i="9"/>
  <c r="T35" i="9" s="1"/>
  <c r="R35" i="9"/>
  <c r="Z9" i="7"/>
  <c r="V16" i="7"/>
  <c r="U20" i="7"/>
  <c r="U23" i="7"/>
  <c r="U27" i="7"/>
  <c r="V30" i="7"/>
  <c r="V33" i="7"/>
  <c r="P34" i="7"/>
  <c r="Y35" i="7"/>
  <c r="U38" i="7"/>
  <c r="Q46" i="7"/>
  <c r="R54" i="7"/>
  <c r="U54" i="7" s="1"/>
  <c r="Q54" i="7"/>
  <c r="Z54" i="7" s="1"/>
  <c r="Z55" i="7"/>
  <c r="R56" i="7"/>
  <c r="U56" i="7" s="1"/>
  <c r="Q56" i="7"/>
  <c r="Z57" i="7"/>
  <c r="Y60" i="7"/>
  <c r="V64" i="7"/>
  <c r="Z64" i="7"/>
  <c r="P66" i="7"/>
  <c r="Q35" i="8"/>
  <c r="T35" i="8" s="1"/>
  <c r="R35" i="8"/>
  <c r="R48" i="8"/>
  <c r="Q48" i="8"/>
  <c r="T48" i="8" s="1"/>
  <c r="R56" i="8"/>
  <c r="Q56" i="8"/>
  <c r="T56" i="8" s="1"/>
  <c r="R59" i="8"/>
  <c r="Q59" i="8"/>
  <c r="T59" i="8" s="1"/>
  <c r="R17" i="9"/>
  <c r="Q17" i="9"/>
  <c r="T17" i="9" s="1"/>
  <c r="Q44" i="9"/>
  <c r="T44" i="9" s="1"/>
  <c r="Z30" i="7"/>
  <c r="R64" i="11"/>
  <c r="Q64" i="11"/>
  <c r="Y11" i="7"/>
  <c r="Y19" i="7"/>
  <c r="Z35" i="7"/>
  <c r="U46" i="7"/>
  <c r="P47" i="7"/>
  <c r="U49" i="7"/>
  <c r="Y49" i="7"/>
  <c r="P51" i="7"/>
  <c r="P53" i="7"/>
  <c r="R20" i="8"/>
  <c r="Q20" i="8"/>
  <c r="T20" i="8" s="1"/>
  <c r="R43" i="8"/>
  <c r="P45" i="8"/>
  <c r="R50" i="8"/>
  <c r="Q50" i="8"/>
  <c r="T50" i="8" s="1"/>
  <c r="Z16" i="7"/>
  <c r="Z33" i="7"/>
  <c r="X44" i="7"/>
  <c r="T44" i="7"/>
  <c r="P37" i="7"/>
  <c r="U41" i="7"/>
  <c r="P43" i="7"/>
  <c r="R45" i="7"/>
  <c r="U45" i="7" s="1"/>
  <c r="Z56" i="7"/>
  <c r="R9" i="8"/>
  <c r="Q9" i="8"/>
  <c r="T9" i="8" s="1"/>
  <c r="R39" i="9"/>
  <c r="Q39" i="9"/>
  <c r="T39" i="9" s="1"/>
  <c r="Q22" i="10"/>
  <c r="R22" i="10"/>
  <c r="R41" i="10"/>
  <c r="T41" i="10" s="1"/>
  <c r="Q41" i="10"/>
  <c r="R46" i="10"/>
  <c r="Q46" i="10"/>
  <c r="P50" i="7"/>
  <c r="P52" i="7"/>
  <c r="M51" i="8"/>
  <c r="M41" i="8"/>
  <c r="M46" i="8"/>
  <c r="M26" i="8"/>
  <c r="P26" i="8" s="1"/>
  <c r="M21" i="8"/>
  <c r="P21" i="8" s="1"/>
  <c r="M11" i="8"/>
  <c r="P11" i="8" s="1"/>
  <c r="M16" i="8"/>
  <c r="P16" i="8" s="1"/>
  <c r="Q34" i="8"/>
  <c r="T34" i="8" s="1"/>
  <c r="R34" i="8"/>
  <c r="P41" i="8"/>
  <c r="P42" i="8"/>
  <c r="P51" i="8"/>
  <c r="P52" i="8"/>
  <c r="P58" i="8"/>
  <c r="M66" i="9"/>
  <c r="P66" i="9" s="1"/>
  <c r="M61" i="9"/>
  <c r="P61" i="9" s="1"/>
  <c r="M41" i="9"/>
  <c r="P41" i="9" s="1"/>
  <c r="M36" i="9"/>
  <c r="P36" i="9" s="1"/>
  <c r="M21" i="9"/>
  <c r="M51" i="9"/>
  <c r="M56" i="9"/>
  <c r="P56" i="9" s="1"/>
  <c r="M26" i="9"/>
  <c r="P26" i="9" s="1"/>
  <c r="M16" i="9"/>
  <c r="P16" i="9" s="1"/>
  <c r="M46" i="9"/>
  <c r="P46" i="9" s="1"/>
  <c r="M31" i="9"/>
  <c r="P33" i="9"/>
  <c r="R10" i="10"/>
  <c r="Q10" i="10"/>
  <c r="T32" i="10"/>
  <c r="R40" i="10"/>
  <c r="T40" i="10" s="1"/>
  <c r="Q40" i="10"/>
  <c r="M62" i="8"/>
  <c r="P62" i="8" s="1"/>
  <c r="M37" i="8"/>
  <c r="P37" i="8" s="1"/>
  <c r="M22" i="8"/>
  <c r="P22" i="8" s="1"/>
  <c r="M57" i="8"/>
  <c r="M47" i="8"/>
  <c r="M32" i="8"/>
  <c r="M67" i="8"/>
  <c r="P67" i="8" s="1"/>
  <c r="M52" i="8"/>
  <c r="M12" i="8"/>
  <c r="P12" i="8" s="1"/>
  <c r="M17" i="8"/>
  <c r="P17" i="8" s="1"/>
  <c r="Q24" i="8"/>
  <c r="T24" i="8" s="1"/>
  <c r="M31" i="8"/>
  <c r="P31" i="8" s="1"/>
  <c r="P32" i="8"/>
  <c r="M36" i="8"/>
  <c r="P40" i="8"/>
  <c r="M11" i="9"/>
  <c r="P11" i="9" s="1"/>
  <c r="R11" i="11"/>
  <c r="Q11" i="11"/>
  <c r="R25" i="11"/>
  <c r="T25" i="11" s="1"/>
  <c r="Q25" i="11"/>
  <c r="T51" i="11"/>
  <c r="Q51" i="11"/>
  <c r="R10" i="9"/>
  <c r="Q10" i="9"/>
  <c r="T10" i="9" s="1"/>
  <c r="R28" i="9"/>
  <c r="Q28" i="9"/>
  <c r="T28" i="9" s="1"/>
  <c r="R34" i="9"/>
  <c r="Q34" i="9"/>
  <c r="T34" i="9" s="1"/>
  <c r="R16" i="10"/>
  <c r="Q16" i="10"/>
  <c r="R17" i="10"/>
  <c r="Q17" i="10"/>
  <c r="T27" i="10"/>
  <c r="R60" i="10"/>
  <c r="Q60" i="10"/>
  <c r="R14" i="11"/>
  <c r="Q14" i="11"/>
  <c r="R29" i="11"/>
  <c r="T29" i="11" s="1"/>
  <c r="Q29" i="11"/>
  <c r="V55" i="7"/>
  <c r="V57" i="7"/>
  <c r="P61" i="7"/>
  <c r="P63" i="7"/>
  <c r="P65" i="7"/>
  <c r="P67" i="7"/>
  <c r="P15" i="8"/>
  <c r="P61" i="8"/>
  <c r="M66" i="8"/>
  <c r="N55" i="9"/>
  <c r="N56" i="9"/>
  <c r="N53" i="9"/>
  <c r="P53" i="9" s="1"/>
  <c r="N27" i="9"/>
  <c r="N25" i="9"/>
  <c r="P25" i="9" s="1"/>
  <c r="N54" i="9"/>
  <c r="P54" i="9" s="1"/>
  <c r="N24" i="9"/>
  <c r="P24" i="9" s="1"/>
  <c r="N57" i="9"/>
  <c r="N23" i="9"/>
  <c r="P23" i="9" s="1"/>
  <c r="R30" i="9"/>
  <c r="Q30" i="9"/>
  <c r="T30" i="9" s="1"/>
  <c r="Q32" i="9"/>
  <c r="T32" i="9" s="1"/>
  <c r="T22" i="10"/>
  <c r="Q27" i="10"/>
  <c r="R27" i="10"/>
  <c r="R59" i="10"/>
  <c r="T59" i="10" s="1"/>
  <c r="Q59" i="10"/>
  <c r="Q66" i="10"/>
  <c r="R66" i="10"/>
  <c r="T66" i="10" s="1"/>
  <c r="P60" i="8"/>
  <c r="M52" i="9"/>
  <c r="P52" i="9" s="1"/>
  <c r="M12" i="9"/>
  <c r="P12" i="9" s="1"/>
  <c r="M27" i="9"/>
  <c r="P27" i="9" s="1"/>
  <c r="M67" i="9"/>
  <c r="M42" i="9"/>
  <c r="P43" i="9"/>
  <c r="P55" i="9"/>
  <c r="P60" i="9"/>
  <c r="P15" i="10"/>
  <c r="Q32" i="10"/>
  <c r="R32" i="10"/>
  <c r="R44" i="10"/>
  <c r="Q44" i="10"/>
  <c r="Q57" i="11"/>
  <c r="P23" i="8"/>
  <c r="P36" i="8"/>
  <c r="P44" i="8"/>
  <c r="P47" i="8"/>
  <c r="P55" i="8"/>
  <c r="P63" i="8"/>
  <c r="N51" i="9"/>
  <c r="P51" i="9" s="1"/>
  <c r="N49" i="9"/>
  <c r="P49" i="9" s="1"/>
  <c r="N18" i="9"/>
  <c r="P18" i="9" s="1"/>
  <c r="N19" i="9"/>
  <c r="P19" i="9" s="1"/>
  <c r="M37" i="9"/>
  <c r="P37" i="9" s="1"/>
  <c r="N48" i="9"/>
  <c r="P48" i="9" s="1"/>
  <c r="M62" i="9"/>
  <c r="R63" i="9"/>
  <c r="Q63" i="9"/>
  <c r="T63" i="9" s="1"/>
  <c r="P64" i="9"/>
  <c r="P67" i="9"/>
  <c r="Q21" i="10"/>
  <c r="R21" i="10"/>
  <c r="T21" i="10" s="1"/>
  <c r="P26" i="10"/>
  <c r="Q35" i="10"/>
  <c r="R35" i="10"/>
  <c r="T35" i="10" s="1"/>
  <c r="R49" i="10"/>
  <c r="Q49" i="10"/>
  <c r="R57" i="10"/>
  <c r="T57" i="10" s="1"/>
  <c r="Q57" i="10"/>
  <c r="T56" i="11"/>
  <c r="T57" i="11"/>
  <c r="T17" i="10"/>
  <c r="Q20" i="10"/>
  <c r="R20" i="10"/>
  <c r="T20" i="10" s="1"/>
  <c r="T46" i="10"/>
  <c r="Q47" i="10"/>
  <c r="R47" i="10"/>
  <c r="R58" i="10"/>
  <c r="T58" i="10" s="1"/>
  <c r="Q58" i="10"/>
  <c r="R22" i="11"/>
  <c r="T22" i="11" s="1"/>
  <c r="Q22" i="11"/>
  <c r="R45" i="11"/>
  <c r="Q45" i="11"/>
  <c r="P19" i="8"/>
  <c r="P38" i="8"/>
  <c r="P66" i="8"/>
  <c r="N20" i="9"/>
  <c r="P20" i="9" s="1"/>
  <c r="N21" i="9"/>
  <c r="P22" i="9"/>
  <c r="P40" i="9"/>
  <c r="P45" i="9"/>
  <c r="M47" i="9"/>
  <c r="P47" i="9" s="1"/>
  <c r="N50" i="9"/>
  <c r="P57" i="9"/>
  <c r="T16" i="10"/>
  <c r="Q28" i="10"/>
  <c r="Q30" i="10"/>
  <c r="R30" i="10"/>
  <c r="T36" i="10"/>
  <c r="T37" i="10"/>
  <c r="R42" i="10"/>
  <c r="Q42" i="10"/>
  <c r="P45" i="10"/>
  <c r="R51" i="10"/>
  <c r="T51" i="10" s="1"/>
  <c r="Q51" i="10"/>
  <c r="Q56" i="10"/>
  <c r="R56" i="10"/>
  <c r="T56" i="10" s="1"/>
  <c r="R63" i="10"/>
  <c r="T63" i="10" s="1"/>
  <c r="Q63" i="10"/>
  <c r="R17" i="11"/>
  <c r="T17" i="11" s="1"/>
  <c r="Q17" i="11"/>
  <c r="T43" i="11"/>
  <c r="Q43" i="11"/>
  <c r="T47" i="10"/>
  <c r="Q23" i="11"/>
  <c r="R23" i="11"/>
  <c r="T23" i="11" s="1"/>
  <c r="R32" i="11"/>
  <c r="T32" i="11" s="1"/>
  <c r="Q32" i="11"/>
  <c r="R49" i="11"/>
  <c r="T49" i="11" s="1"/>
  <c r="Q49" i="11"/>
  <c r="R61" i="11"/>
  <c r="T61" i="11" s="1"/>
  <c r="Q61" i="11"/>
  <c r="P63" i="11"/>
  <c r="T11" i="10"/>
  <c r="T12" i="10"/>
  <c r="T30" i="10"/>
  <c r="R36" i="10"/>
  <c r="T44" i="10"/>
  <c r="R55" i="10"/>
  <c r="T55" i="10" s="1"/>
  <c r="R65" i="10"/>
  <c r="Q65" i="10"/>
  <c r="R9" i="11"/>
  <c r="T9" i="11" s="1"/>
  <c r="Q9" i="11"/>
  <c r="R16" i="11"/>
  <c r="T16" i="11" s="1"/>
  <c r="Q16" i="11"/>
  <c r="R40" i="11"/>
  <c r="T40" i="11" s="1"/>
  <c r="Q40" i="11"/>
  <c r="R42" i="11"/>
  <c r="T42" i="11" s="1"/>
  <c r="Q42" i="11"/>
  <c r="Q54" i="11"/>
  <c r="R56" i="11"/>
  <c r="Q56" i="11"/>
  <c r="Y56" i="7"/>
  <c r="N29" i="9"/>
  <c r="P29" i="9" s="1"/>
  <c r="N31" i="9"/>
  <c r="P31" i="9" s="1"/>
  <c r="N33" i="9"/>
  <c r="P59" i="9"/>
  <c r="N61" i="9"/>
  <c r="P13" i="10"/>
  <c r="Q52" i="10"/>
  <c r="R18" i="11"/>
  <c r="T18" i="11" s="1"/>
  <c r="Q18" i="11"/>
  <c r="Q20" i="11"/>
  <c r="R31" i="11"/>
  <c r="T31" i="11" s="1"/>
  <c r="Q31" i="11"/>
  <c r="R48" i="11"/>
  <c r="Q48" i="11"/>
  <c r="T54" i="11"/>
  <c r="N65" i="9"/>
  <c r="P65" i="9" s="1"/>
  <c r="N64" i="9"/>
  <c r="P42" i="9"/>
  <c r="P50" i="9"/>
  <c r="P62" i="9"/>
  <c r="Q8" i="10"/>
  <c r="R9" i="10"/>
  <c r="T9" i="10" s="1"/>
  <c r="P24" i="10"/>
  <c r="Q33" i="10"/>
  <c r="Q38" i="10"/>
  <c r="Q39" i="10"/>
  <c r="T42" i="10"/>
  <c r="P48" i="10"/>
  <c r="T52" i="10"/>
  <c r="T60" i="10"/>
  <c r="P62" i="10"/>
  <c r="P8" i="11"/>
  <c r="Q13" i="11"/>
  <c r="T20" i="11"/>
  <c r="P67" i="11"/>
  <c r="T10" i="10"/>
  <c r="P31" i="10"/>
  <c r="T49" i="10"/>
  <c r="T13" i="11"/>
  <c r="T28" i="11"/>
  <c r="P36" i="11"/>
  <c r="P47" i="11"/>
  <c r="P50" i="11"/>
  <c r="P53" i="11"/>
  <c r="T64" i="11"/>
  <c r="P67" i="10"/>
  <c r="N65" i="11"/>
  <c r="P65" i="11" s="1"/>
  <c r="N63" i="11"/>
  <c r="N66" i="11"/>
  <c r="P66" i="11" s="1"/>
  <c r="N36" i="11"/>
  <c r="N34" i="11"/>
  <c r="P34" i="11" s="1"/>
  <c r="T11" i="11"/>
  <c r="P27" i="11"/>
  <c r="N35" i="11"/>
  <c r="P35" i="11" s="1"/>
  <c r="T39" i="11"/>
  <c r="T45" i="11"/>
  <c r="T48" i="11"/>
  <c r="N67" i="11"/>
  <c r="P18" i="10"/>
  <c r="P64" i="10"/>
  <c r="T65" i="10"/>
  <c r="P12" i="11"/>
  <c r="T14" i="11"/>
  <c r="R19" i="11"/>
  <c r="T19" i="11" s="1"/>
  <c r="N33" i="11"/>
  <c r="P33" i="11" s="1"/>
  <c r="N37" i="11"/>
  <c r="P37" i="11" s="1"/>
  <c r="T41" i="11"/>
  <c r="T46" i="11"/>
  <c r="P52" i="11"/>
  <c r="P55" i="11"/>
  <c r="P58" i="11"/>
  <c r="Q59" i="11"/>
  <c r="T62" i="11"/>
  <c r="Q62" i="11"/>
  <c r="Y26" i="7" l="1"/>
  <c r="U26" i="7"/>
  <c r="U58" i="7"/>
  <c r="Y58" i="7"/>
  <c r="V10" i="7"/>
  <c r="Q26" i="7"/>
  <c r="V27" i="7"/>
  <c r="Z27" i="7"/>
  <c r="Y62" i="7"/>
  <c r="Y57" i="7"/>
  <c r="Q60" i="7"/>
  <c r="X60" i="7" s="1"/>
  <c r="Z41" i="7"/>
  <c r="Q62" i="7"/>
  <c r="Z62" i="7" s="1"/>
  <c r="Q58" i="7"/>
  <c r="Z58" i="7" s="1"/>
  <c r="J157" i="12"/>
  <c r="H156" i="12"/>
  <c r="Q18" i="9"/>
  <c r="T18" i="9" s="1"/>
  <c r="R18" i="9"/>
  <c r="Q49" i="9"/>
  <c r="T49" i="9" s="1"/>
  <c r="R49" i="9"/>
  <c r="Q62" i="8"/>
  <c r="T62" i="8" s="1"/>
  <c r="R62" i="8"/>
  <c r="R31" i="9"/>
  <c r="Q31" i="9"/>
  <c r="T31" i="9" s="1"/>
  <c r="R47" i="9"/>
  <c r="Q47" i="9"/>
  <c r="T47" i="9" s="1"/>
  <c r="R51" i="9"/>
  <c r="Q51" i="9"/>
  <c r="T51" i="9" s="1"/>
  <c r="Q34" i="11"/>
  <c r="R34" i="11"/>
  <c r="T34" i="11" s="1"/>
  <c r="Q20" i="9"/>
  <c r="T20" i="9" s="1"/>
  <c r="R20" i="9"/>
  <c r="Q66" i="11"/>
  <c r="R66" i="11"/>
  <c r="T66" i="11" s="1"/>
  <c r="R29" i="9"/>
  <c r="Q29" i="9"/>
  <c r="T29" i="9" s="1"/>
  <c r="Q48" i="9"/>
  <c r="T48" i="9" s="1"/>
  <c r="R48" i="9"/>
  <c r="Q66" i="9"/>
  <c r="T66" i="9" s="1"/>
  <c r="R66" i="9"/>
  <c r="R37" i="9"/>
  <c r="Q37" i="9"/>
  <c r="T37" i="9" s="1"/>
  <c r="R53" i="9"/>
  <c r="Q53" i="9"/>
  <c r="T53" i="9" s="1"/>
  <c r="Q11" i="9"/>
  <c r="T11" i="9" s="1"/>
  <c r="R11" i="9"/>
  <c r="Q17" i="8"/>
  <c r="T17" i="8" s="1"/>
  <c r="R17" i="8"/>
  <c r="R16" i="9"/>
  <c r="Q16" i="9"/>
  <c r="T16" i="9" s="1"/>
  <c r="Q21" i="8"/>
  <c r="T21" i="8" s="1"/>
  <c r="R21" i="8"/>
  <c r="R26" i="9"/>
  <c r="Q26" i="9"/>
  <c r="T26" i="9" s="1"/>
  <c r="Q61" i="9"/>
  <c r="T61" i="9" s="1"/>
  <c r="R61" i="9"/>
  <c r="R26" i="8"/>
  <c r="Q26" i="8"/>
  <c r="T26" i="8" s="1"/>
  <c r="R27" i="9"/>
  <c r="Q27" i="9"/>
  <c r="T27" i="9" s="1"/>
  <c r="R15" i="8"/>
  <c r="Q15" i="8"/>
  <c r="T15" i="8" s="1"/>
  <c r="T4" i="8" s="1"/>
  <c r="R67" i="8"/>
  <c r="Q67" i="8"/>
  <c r="T67" i="8" s="1"/>
  <c r="V31" i="7"/>
  <c r="T31" i="7"/>
  <c r="X31" i="7"/>
  <c r="T21" i="7"/>
  <c r="X21" i="7"/>
  <c r="V21" i="7"/>
  <c r="Q63" i="11"/>
  <c r="R63" i="11"/>
  <c r="T63" i="11" s="1"/>
  <c r="R43" i="9"/>
  <c r="Q43" i="9"/>
  <c r="T43" i="9" s="1"/>
  <c r="R23" i="9"/>
  <c r="Q23" i="9"/>
  <c r="T23" i="9" s="1"/>
  <c r="Q56" i="9"/>
  <c r="T56" i="9" s="1"/>
  <c r="R56" i="9"/>
  <c r="R46" i="8"/>
  <c r="Q46" i="8"/>
  <c r="T46" i="8" s="1"/>
  <c r="U24" i="7"/>
  <c r="Y24" i="7"/>
  <c r="U17" i="7"/>
  <c r="Y17" i="7"/>
  <c r="Q58" i="11"/>
  <c r="R58" i="11"/>
  <c r="T58" i="11" s="1"/>
  <c r="R33" i="11"/>
  <c r="T33" i="11" s="1"/>
  <c r="Q33" i="11"/>
  <c r="Q64" i="10"/>
  <c r="R64" i="10"/>
  <c r="T64" i="10" s="1"/>
  <c r="Q48" i="10"/>
  <c r="R48" i="10"/>
  <c r="T48" i="10" s="1"/>
  <c r="R24" i="10"/>
  <c r="T24" i="10" s="1"/>
  <c r="Q24" i="10"/>
  <c r="Q42" i="9"/>
  <c r="T42" i="9" s="1"/>
  <c r="R42" i="9"/>
  <c r="R59" i="9"/>
  <c r="Q59" i="9"/>
  <c r="T59" i="9" s="1"/>
  <c r="Y54" i="7"/>
  <c r="R40" i="9"/>
  <c r="Q40" i="9"/>
  <c r="T40" i="9" s="1"/>
  <c r="Q19" i="8"/>
  <c r="T19" i="8" s="1"/>
  <c r="R19" i="8"/>
  <c r="Q36" i="8"/>
  <c r="T36" i="8" s="1"/>
  <c r="R36" i="8"/>
  <c r="R52" i="9"/>
  <c r="Q52" i="9"/>
  <c r="T52" i="9" s="1"/>
  <c r="Q65" i="7"/>
  <c r="R65" i="7"/>
  <c r="U55" i="7"/>
  <c r="Q58" i="8"/>
  <c r="T58" i="8" s="1"/>
  <c r="R58" i="8"/>
  <c r="R43" i="7"/>
  <c r="Q43" i="7"/>
  <c r="U64" i="7"/>
  <c r="X56" i="7"/>
  <c r="V56" i="7"/>
  <c r="T56" i="7"/>
  <c r="X46" i="7"/>
  <c r="T46" i="7"/>
  <c r="V46" i="7"/>
  <c r="Z46" i="7"/>
  <c r="Y32" i="7"/>
  <c r="Y18" i="7"/>
  <c r="R25" i="8"/>
  <c r="Q25" i="8"/>
  <c r="T25" i="8" s="1"/>
  <c r="Q48" i="7"/>
  <c r="R48" i="7"/>
  <c r="Q40" i="7"/>
  <c r="R40" i="7"/>
  <c r="Y8" i="7"/>
  <c r="Y45" i="7"/>
  <c r="T19" i="7"/>
  <c r="X19" i="7"/>
  <c r="T25" i="7"/>
  <c r="V25" i="7"/>
  <c r="X25" i="7"/>
  <c r="T41" i="7"/>
  <c r="X41" i="7"/>
  <c r="T42" i="7"/>
  <c r="X42" i="7"/>
  <c r="V42" i="7"/>
  <c r="R12" i="11"/>
  <c r="T12" i="11" s="1"/>
  <c r="Q12" i="11"/>
  <c r="Q67" i="10"/>
  <c r="R67" i="10"/>
  <c r="T67" i="10" s="1"/>
  <c r="R62" i="9"/>
  <c r="Q62" i="9"/>
  <c r="T62" i="9" s="1"/>
  <c r="R13" i="10"/>
  <c r="T13" i="10" s="1"/>
  <c r="T4" i="10" s="1"/>
  <c r="Q13" i="10"/>
  <c r="Q66" i="8"/>
  <c r="T66" i="8" s="1"/>
  <c r="R66" i="8"/>
  <c r="R26" i="10"/>
  <c r="T26" i="10" s="1"/>
  <c r="Q26" i="10"/>
  <c r="Q47" i="8"/>
  <c r="T47" i="8" s="1"/>
  <c r="R47" i="8"/>
  <c r="Q50" i="7"/>
  <c r="R50" i="7"/>
  <c r="Q34" i="7"/>
  <c r="R34" i="7"/>
  <c r="T49" i="7"/>
  <c r="X49" i="7"/>
  <c r="T36" i="7"/>
  <c r="X36" i="7"/>
  <c r="V36" i="7"/>
  <c r="T18" i="7"/>
  <c r="X18" i="7"/>
  <c r="V18" i="7"/>
  <c r="T28" i="7"/>
  <c r="V28" i="7"/>
  <c r="X28" i="7"/>
  <c r="R37" i="11"/>
  <c r="T37" i="11" s="1"/>
  <c r="Q37" i="11"/>
  <c r="Q38" i="8"/>
  <c r="T38" i="8" s="1"/>
  <c r="R38" i="8"/>
  <c r="Q44" i="8"/>
  <c r="T44" i="8" s="1"/>
  <c r="R44" i="8"/>
  <c r="R12" i="9"/>
  <c r="Q12" i="9"/>
  <c r="T12" i="9" s="1"/>
  <c r="Q67" i="7"/>
  <c r="R67" i="7"/>
  <c r="R31" i="8"/>
  <c r="Q31" i="8"/>
  <c r="T31" i="8" s="1"/>
  <c r="R33" i="9"/>
  <c r="Q33" i="9"/>
  <c r="T33" i="9" s="1"/>
  <c r="Z49" i="7"/>
  <c r="T39" i="7"/>
  <c r="Z39" i="7"/>
  <c r="X39" i="7"/>
  <c r="V39" i="7"/>
  <c r="T62" i="7"/>
  <c r="X62" i="7"/>
  <c r="Y36" i="7"/>
  <c r="U36" i="7"/>
  <c r="Z21" i="7"/>
  <c r="V9" i="7"/>
  <c r="T9" i="7"/>
  <c r="X9" i="7"/>
  <c r="Q55" i="11"/>
  <c r="R55" i="11"/>
  <c r="T55" i="11" s="1"/>
  <c r="R35" i="11"/>
  <c r="T35" i="11" s="1"/>
  <c r="Q35" i="11"/>
  <c r="R53" i="11"/>
  <c r="T53" i="11" s="1"/>
  <c r="Q53" i="11"/>
  <c r="Q57" i="9"/>
  <c r="T57" i="9" s="1"/>
  <c r="R57" i="9"/>
  <c r="Q22" i="9"/>
  <c r="T22" i="9" s="1"/>
  <c r="R22" i="9"/>
  <c r="Q67" i="9"/>
  <c r="T67" i="9" s="1"/>
  <c r="R67" i="9"/>
  <c r="Q23" i="8"/>
  <c r="T23" i="8" s="1"/>
  <c r="R23" i="8"/>
  <c r="R60" i="8"/>
  <c r="Q60" i="8"/>
  <c r="T60" i="8" s="1"/>
  <c r="R24" i="9"/>
  <c r="Q24" i="9"/>
  <c r="T24" i="9" s="1"/>
  <c r="Q63" i="7"/>
  <c r="R63" i="7"/>
  <c r="P21" i="9"/>
  <c r="Q52" i="8"/>
  <c r="T52" i="8" s="1"/>
  <c r="R52" i="8"/>
  <c r="R53" i="7"/>
  <c r="Q53" i="7"/>
  <c r="Q47" i="7"/>
  <c r="R47" i="7"/>
  <c r="V62" i="7"/>
  <c r="Q59" i="7"/>
  <c r="R59" i="7"/>
  <c r="Y28" i="7"/>
  <c r="U14" i="7"/>
  <c r="Y14" i="7"/>
  <c r="X26" i="7"/>
  <c r="T10" i="7"/>
  <c r="X10" i="7"/>
  <c r="T8" i="7"/>
  <c r="X8" i="7"/>
  <c r="V8" i="7"/>
  <c r="X16" i="7"/>
  <c r="T16" i="7"/>
  <c r="U42" i="7"/>
  <c r="Y42" i="7"/>
  <c r="Q45" i="10"/>
  <c r="R45" i="10"/>
  <c r="T45" i="10" s="1"/>
  <c r="Q22" i="8"/>
  <c r="T22" i="8" s="1"/>
  <c r="R22" i="8"/>
  <c r="R36" i="9"/>
  <c r="Q36" i="9"/>
  <c r="T36" i="9" s="1"/>
  <c r="R16" i="8"/>
  <c r="Q16" i="8"/>
  <c r="T16" i="8" s="1"/>
  <c r="R51" i="7"/>
  <c r="Q51" i="7"/>
  <c r="Y22" i="7"/>
  <c r="Q66" i="7"/>
  <c r="R66" i="7"/>
  <c r="Y29" i="7"/>
  <c r="Y15" i="7"/>
  <c r="Q57" i="8"/>
  <c r="T57" i="8" s="1"/>
  <c r="R57" i="8"/>
  <c r="Y21" i="7"/>
  <c r="U13" i="7"/>
  <c r="Y13" i="7"/>
  <c r="T38" i="7"/>
  <c r="X38" i="7"/>
  <c r="V38" i="7"/>
  <c r="Z38" i="7"/>
  <c r="Z18" i="7"/>
  <c r="X30" i="7"/>
  <c r="T30" i="7"/>
  <c r="Z31" i="7"/>
  <c r="Q36" i="11"/>
  <c r="R36" i="11"/>
  <c r="T36" i="11" s="1"/>
  <c r="Q19" i="9"/>
  <c r="T19" i="9" s="1"/>
  <c r="R19" i="9"/>
  <c r="Q55" i="9"/>
  <c r="T55" i="9" s="1"/>
  <c r="R55" i="9"/>
  <c r="R32" i="8"/>
  <c r="Q32" i="8"/>
  <c r="T32" i="8" s="1"/>
  <c r="R41" i="8"/>
  <c r="Q41" i="8"/>
  <c r="T41" i="8" s="1"/>
  <c r="R37" i="7"/>
  <c r="Q37" i="7"/>
  <c r="R67" i="11"/>
  <c r="T67" i="11" s="1"/>
  <c r="Q67" i="11"/>
  <c r="R50" i="9"/>
  <c r="Q50" i="9"/>
  <c r="T50" i="9" s="1"/>
  <c r="Q45" i="9"/>
  <c r="T45" i="9" s="1"/>
  <c r="R45" i="9"/>
  <c r="R52" i="11"/>
  <c r="T52" i="11" s="1"/>
  <c r="Q52" i="11"/>
  <c r="R18" i="10"/>
  <c r="T18" i="10" s="1"/>
  <c r="Q18" i="10"/>
  <c r="R27" i="11"/>
  <c r="T27" i="11" s="1"/>
  <c r="Q27" i="11"/>
  <c r="R50" i="11"/>
  <c r="T50" i="11" s="1"/>
  <c r="Q50" i="11"/>
  <c r="R8" i="11"/>
  <c r="T8" i="11" s="1"/>
  <c r="Q8" i="11"/>
  <c r="R65" i="9"/>
  <c r="Q65" i="9"/>
  <c r="T65" i="9" s="1"/>
  <c r="Q64" i="9"/>
  <c r="T64" i="9" s="1"/>
  <c r="R64" i="9"/>
  <c r="R63" i="8"/>
  <c r="Q63" i="8"/>
  <c r="T63" i="8" s="1"/>
  <c r="Q15" i="10"/>
  <c r="R15" i="10"/>
  <c r="T15" i="10" s="1"/>
  <c r="R54" i="9"/>
  <c r="Q54" i="9"/>
  <c r="T54" i="9" s="1"/>
  <c r="Q61" i="7"/>
  <c r="R61" i="7"/>
  <c r="R40" i="8"/>
  <c r="Q40" i="8"/>
  <c r="T40" i="8" s="1"/>
  <c r="R12" i="8"/>
  <c r="Q12" i="8"/>
  <c r="T12" i="8" s="1"/>
  <c r="R46" i="9"/>
  <c r="Q46" i="9"/>
  <c r="T46" i="9" s="1"/>
  <c r="Q51" i="8"/>
  <c r="T51" i="8" s="1"/>
  <c r="R51" i="8"/>
  <c r="R65" i="11"/>
  <c r="T65" i="11" s="1"/>
  <c r="Q65" i="11"/>
  <c r="Q47" i="11"/>
  <c r="R47" i="11"/>
  <c r="T47" i="11" s="1"/>
  <c r="R31" i="10"/>
  <c r="T31" i="10" s="1"/>
  <c r="Q31" i="10"/>
  <c r="R62" i="10"/>
  <c r="T62" i="10" s="1"/>
  <c r="Q62" i="10"/>
  <c r="Q55" i="8"/>
  <c r="T55" i="8" s="1"/>
  <c r="R55" i="8"/>
  <c r="R60" i="9"/>
  <c r="Q60" i="9"/>
  <c r="T60" i="9" s="1"/>
  <c r="Q25" i="9"/>
  <c r="T25" i="9" s="1"/>
  <c r="R25" i="9"/>
  <c r="R61" i="8"/>
  <c r="Q61" i="8"/>
  <c r="T61" i="8" s="1"/>
  <c r="R37" i="8"/>
  <c r="Q37" i="8"/>
  <c r="T37" i="8" s="1"/>
  <c r="R41" i="9"/>
  <c r="Q41" i="9"/>
  <c r="T41" i="9" s="1"/>
  <c r="R42" i="8"/>
  <c r="Q42" i="8"/>
  <c r="T42" i="8" s="1"/>
  <c r="R11" i="8"/>
  <c r="Q11" i="8"/>
  <c r="T11" i="8" s="1"/>
  <c r="Q52" i="7"/>
  <c r="R52" i="7"/>
  <c r="Z36" i="7"/>
  <c r="R45" i="8"/>
  <c r="Q45" i="8"/>
  <c r="T45" i="8" s="1"/>
  <c r="X58" i="7"/>
  <c r="V58" i="7"/>
  <c r="T58" i="7"/>
  <c r="X54" i="7"/>
  <c r="V54" i="7"/>
  <c r="T54" i="7"/>
  <c r="Y10" i="7"/>
  <c r="Z25" i="7"/>
  <c r="T29" i="7"/>
  <c r="X29" i="7"/>
  <c r="X11" i="7"/>
  <c r="T11" i="7"/>
  <c r="T15" i="7"/>
  <c r="V15" i="7"/>
  <c r="X15" i="7"/>
  <c r="X33" i="7"/>
  <c r="T33" i="7"/>
  <c r="X22" i="7"/>
  <c r="T22" i="7"/>
  <c r="T32" i="7"/>
  <c r="V32" i="7"/>
  <c r="X32" i="7"/>
  <c r="Z15" i="7"/>
  <c r="Z26" i="7" l="1"/>
  <c r="V26" i="7"/>
  <c r="V60" i="7"/>
  <c r="Z60" i="7"/>
  <c r="T26" i="7"/>
  <c r="T60" i="7"/>
  <c r="O158" i="12"/>
  <c r="J158" i="12"/>
  <c r="P158" i="12"/>
  <c r="R158" i="12"/>
  <c r="T158" i="12"/>
  <c r="S158" i="12"/>
  <c r="Q158" i="12"/>
  <c r="U37" i="7"/>
  <c r="Y37" i="7"/>
  <c r="T51" i="7"/>
  <c r="X51" i="7"/>
  <c r="Z51" i="7"/>
  <c r="V51" i="7"/>
  <c r="Y53" i="7"/>
  <c r="U53" i="7"/>
  <c r="U61" i="7"/>
  <c r="Y61" i="7"/>
  <c r="Y51" i="7"/>
  <c r="U51" i="7"/>
  <c r="U65" i="7"/>
  <c r="Y65" i="7"/>
  <c r="X61" i="7"/>
  <c r="T61" i="7"/>
  <c r="Z61" i="7"/>
  <c r="V61" i="7"/>
  <c r="T4" i="11"/>
  <c r="Y34" i="7"/>
  <c r="U34" i="7"/>
  <c r="Y40" i="7"/>
  <c r="U40" i="7"/>
  <c r="X43" i="7"/>
  <c r="T43" i="7"/>
  <c r="V43" i="7"/>
  <c r="Z43" i="7"/>
  <c r="X65" i="7"/>
  <c r="V65" i="7"/>
  <c r="T65" i="7"/>
  <c r="Z65" i="7"/>
  <c r="X59" i="7"/>
  <c r="T59" i="7"/>
  <c r="V59" i="7"/>
  <c r="Z59" i="7"/>
  <c r="U52" i="7"/>
  <c r="Y52" i="7"/>
  <c r="Y66" i="7"/>
  <c r="U66" i="7"/>
  <c r="U47" i="7"/>
  <c r="Y47" i="7"/>
  <c r="R21" i="9"/>
  <c r="Q21" i="9"/>
  <c r="T21" i="9" s="1"/>
  <c r="T4" i="9" s="1"/>
  <c r="X34" i="7"/>
  <c r="Z34" i="7"/>
  <c r="T34" i="7"/>
  <c r="V34" i="7"/>
  <c r="X40" i="7"/>
  <c r="T40" i="7"/>
  <c r="Z40" i="7"/>
  <c r="V40" i="7"/>
  <c r="U43" i="7"/>
  <c r="Y43" i="7"/>
  <c r="T66" i="7"/>
  <c r="V66" i="7"/>
  <c r="Z66" i="7"/>
  <c r="X66" i="7"/>
  <c r="T47" i="7"/>
  <c r="X47" i="7"/>
  <c r="Z47" i="7"/>
  <c r="V47" i="7"/>
  <c r="U63" i="7"/>
  <c r="Y63" i="7"/>
  <c r="U50" i="7"/>
  <c r="Y50" i="7"/>
  <c r="U48" i="7"/>
  <c r="Y48" i="7"/>
  <c r="Y59" i="7"/>
  <c r="U59" i="7"/>
  <c r="X67" i="7"/>
  <c r="V67" i="7"/>
  <c r="T67" i="7"/>
  <c r="Z67" i="7"/>
  <c r="X52" i="7"/>
  <c r="V52" i="7"/>
  <c r="Z52" i="7"/>
  <c r="T52" i="7"/>
  <c r="X37" i="7"/>
  <c r="T37" i="7"/>
  <c r="Z37" i="7"/>
  <c r="V37" i="7"/>
  <c r="T53" i="7"/>
  <c r="X53" i="7"/>
  <c r="V53" i="7"/>
  <c r="Z53" i="7"/>
  <c r="X63" i="7"/>
  <c r="T63" i="7"/>
  <c r="Z63" i="7"/>
  <c r="V63" i="7"/>
  <c r="U67" i="7"/>
  <c r="Y67" i="7"/>
  <c r="X50" i="7"/>
  <c r="V50" i="7"/>
  <c r="T50" i="7"/>
  <c r="Z50" i="7"/>
  <c r="X48" i="7"/>
  <c r="T48" i="7"/>
  <c r="Z48" i="7"/>
  <c r="V48" i="7"/>
  <c r="U4" i="7" l="1"/>
  <c r="V4" i="7"/>
  <c r="Y4" i="7"/>
  <c r="Z4" i="7"/>
  <c r="T4" i="7"/>
  <c r="X4" i="7"/>
  <c r="J159" i="12"/>
  <c r="P159" i="12"/>
  <c r="O159" i="12"/>
  <c r="Q159" i="12"/>
  <c r="Z158" i="12"/>
  <c r="AG158" i="12"/>
  <c r="AA158" i="12"/>
  <c r="AH158" i="12"/>
  <c r="Y158" i="12"/>
  <c r="AF158" i="12"/>
  <c r="AD158" i="12"/>
  <c r="W158" i="12"/>
  <c r="AE158" i="12"/>
  <c r="X158" i="12"/>
  <c r="AC158" i="12"/>
  <c r="V158" i="12"/>
  <c r="C6" i="1"/>
  <c r="C5" i="1"/>
  <c r="C4" i="1"/>
  <c r="L24" i="1" l="1"/>
  <c r="J20" i="1"/>
  <c r="F16" i="1"/>
  <c r="K23" i="1"/>
  <c r="I19" i="1"/>
  <c r="J21" i="1"/>
  <c r="K22" i="1"/>
  <c r="G17" i="1"/>
  <c r="E15" i="1"/>
  <c r="H18" i="1"/>
  <c r="F20" i="1"/>
  <c r="H24" i="1"/>
  <c r="G23" i="1"/>
  <c r="F21" i="1"/>
  <c r="G22" i="1"/>
  <c r="E19" i="1"/>
  <c r="Q24" i="1"/>
  <c r="H14" i="1"/>
  <c r="M19" i="1"/>
  <c r="E11" i="1"/>
  <c r="Q23" i="1"/>
  <c r="L18" i="1"/>
  <c r="J16" i="1"/>
  <c r="P22" i="1"/>
  <c r="F12" i="1"/>
  <c r="K17" i="1"/>
  <c r="G13" i="1"/>
  <c r="O21" i="1"/>
  <c r="I15" i="1"/>
  <c r="N20" i="1"/>
  <c r="H157" i="12"/>
  <c r="K158" i="12"/>
  <c r="K159" i="12" s="1"/>
  <c r="T160" i="12" s="1"/>
  <c r="AE159" i="12"/>
  <c r="X159" i="12"/>
  <c r="W159" i="12"/>
  <c r="AD159" i="12"/>
  <c r="AC159" i="12"/>
  <c r="V159" i="12"/>
  <c r="Q160" i="12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D7" i="2"/>
  <c r="Q7" i="2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F7" i="2" l="1"/>
  <c r="J7" i="2"/>
  <c r="S159" i="12"/>
  <c r="AG159" i="12" s="1"/>
  <c r="R159" i="12"/>
  <c r="Y159" i="12" s="1"/>
  <c r="L159" i="12" s="1"/>
  <c r="T159" i="12"/>
  <c r="AH159" i="12" s="1"/>
  <c r="AH160" i="12"/>
  <c r="AA160" i="12"/>
  <c r="AE160" i="12"/>
  <c r="X160" i="12"/>
  <c r="Z159" i="12"/>
  <c r="M159" i="12" s="1"/>
  <c r="H7" i="2"/>
  <c r="P7" i="2"/>
  <c r="N7" i="2"/>
  <c r="L7" i="2"/>
  <c r="M7" i="2"/>
  <c r="I7" i="2"/>
  <c r="E7" i="2"/>
  <c r="O7" i="2"/>
  <c r="K7" i="2"/>
  <c r="G7" i="2"/>
  <c r="AF159" i="12" l="1"/>
  <c r="AA159" i="12"/>
  <c r="H158" i="12"/>
  <c r="O160" i="12"/>
  <c r="R160" i="12"/>
  <c r="P160" i="12"/>
  <c r="S160" i="12"/>
  <c r="F8" i="2" a="1"/>
  <c r="F8" i="2" s="1"/>
  <c r="N8" i="2" a="1"/>
  <c r="N8" i="2" s="1"/>
  <c r="E8" i="2" a="1"/>
  <c r="E8" i="2" s="1"/>
  <c r="H8" i="2" a="1"/>
  <c r="H8" i="2" s="1"/>
  <c r="C7" i="1"/>
  <c r="F3" i="4" a="1"/>
  <c r="F3" i="4" s="1"/>
  <c r="G3" i="4" s="1"/>
  <c r="G8" i="2" a="1"/>
  <c r="G8" i="2" s="1"/>
  <c r="D24" i="1" l="1"/>
  <c r="D23" i="1"/>
  <c r="D19" i="1"/>
  <c r="D22" i="1"/>
  <c r="D20" i="1"/>
  <c r="D21" i="1"/>
  <c r="D17" i="1"/>
  <c r="D15" i="1"/>
  <c r="D14" i="1"/>
  <c r="D12" i="1"/>
  <c r="D13" i="1"/>
  <c r="D18" i="1"/>
  <c r="D16" i="1"/>
  <c r="D11" i="1"/>
  <c r="AF160" i="12"/>
  <c r="Y160" i="12"/>
  <c r="AG160" i="12"/>
  <c r="Z160" i="12"/>
  <c r="AD160" i="12"/>
  <c r="W160" i="12"/>
  <c r="AC160" i="12"/>
  <c r="V160" i="12"/>
  <c r="P8" i="2" a="1"/>
  <c r="P8" i="2" s="1"/>
  <c r="I8" i="2" a="1"/>
  <c r="I8" i="2" s="1"/>
  <c r="O8" i="2" a="1"/>
  <c r="O8" i="2" s="1"/>
  <c r="L8" i="2" a="1"/>
  <c r="L8" i="2" s="1"/>
  <c r="J8" i="2" a="1"/>
  <c r="J8" i="2" s="1"/>
  <c r="M8" i="2" a="1"/>
  <c r="M8" i="2" s="1"/>
  <c r="K8" i="2" a="1"/>
  <c r="K8" i="2" s="1"/>
  <c r="D8" i="2" l="1" a="1"/>
  <c r="D8" i="2" s="1"/>
  <c r="H159" i="12"/>
  <c r="Q8" i="2" a="1"/>
  <c r="Q8" i="2" s="1"/>
  <c r="K9" i="2" s="1" a="1"/>
  <c r="K9" i="2" s="1"/>
  <c r="F4" i="4" l="1" a="1"/>
  <c r="F4" i="4" s="1"/>
  <c r="G4" i="4" s="1"/>
  <c r="Q9" i="2" a="1"/>
  <c r="Q9" i="2" s="1"/>
  <c r="J9" i="2" a="1"/>
  <c r="J9" i="2" s="1"/>
  <c r="M9" i="2" a="1"/>
  <c r="M9" i="2" s="1"/>
  <c r="L9" i="2" a="1"/>
  <c r="L9" i="2" s="1"/>
  <c r="D9" i="2" a="1"/>
  <c r="D9" i="2" s="1"/>
  <c r="G9" i="2" a="1"/>
  <c r="G9" i="2" s="1"/>
  <c r="F9" i="2" a="1"/>
  <c r="F9" i="2" s="1"/>
  <c r="P9" i="2" a="1"/>
  <c r="P9" i="2" s="1"/>
  <c r="O9" i="2" a="1"/>
  <c r="O9" i="2" s="1"/>
  <c r="H9" i="2" a="1"/>
  <c r="H9" i="2" s="1"/>
  <c r="I9" i="2" a="1"/>
  <c r="I9" i="2" s="1"/>
  <c r="N9" i="2" a="1"/>
  <c r="N9" i="2" s="1"/>
  <c r="E9" i="2" a="1"/>
  <c r="E9" i="2" s="1"/>
  <c r="N10" i="2" l="1" a="1"/>
  <c r="N10" i="2" s="1"/>
  <c r="Q10" i="2" a="1"/>
  <c r="Q10" i="2" s="1"/>
  <c r="F10" i="2" a="1"/>
  <c r="F10" i="2" s="1"/>
  <c r="G10" i="2" a="1"/>
  <c r="G10" i="2" s="1"/>
  <c r="D10" i="2" a="1"/>
  <c r="D10" i="2" s="1"/>
  <c r="J10" i="2" a="1"/>
  <c r="J10" i="2" s="1"/>
  <c r="P10" i="2" a="1"/>
  <c r="P10" i="2" s="1"/>
  <c r="F5" i="4" a="1"/>
  <c r="F5" i="4" s="1"/>
  <c r="G5" i="4" s="1"/>
  <c r="E10" i="2" a="1"/>
  <c r="E10" i="2" s="1"/>
  <c r="H10" i="2" a="1"/>
  <c r="H10" i="2" s="1"/>
  <c r="L10" i="2" a="1"/>
  <c r="L10" i="2" s="1"/>
  <c r="M10" i="2" a="1"/>
  <c r="M10" i="2" s="1"/>
  <c r="I10" i="2" a="1"/>
  <c r="I10" i="2" s="1"/>
  <c r="K10" i="2" a="1"/>
  <c r="K10" i="2" s="1"/>
  <c r="O10" i="2" a="1"/>
  <c r="O10" i="2" s="1"/>
  <c r="Q11" i="2" l="1" a="1"/>
  <c r="Q11" i="2" s="1"/>
  <c r="O11" i="2" a="1"/>
  <c r="O11" i="2" s="1"/>
  <c r="H11" i="2" a="1"/>
  <c r="H11" i="2" s="1"/>
  <c r="F11" i="2" a="1"/>
  <c r="F11" i="2" s="1"/>
  <c r="N11" i="2" a="1"/>
  <c r="N11" i="2" s="1"/>
  <c r="P11" i="2" a="1"/>
  <c r="P11" i="2" s="1"/>
  <c r="L11" i="2" a="1"/>
  <c r="L11" i="2" s="1"/>
  <c r="I11" i="2" a="1"/>
  <c r="I11" i="2" s="1"/>
  <c r="M11" i="2" a="1"/>
  <c r="M11" i="2" s="1"/>
  <c r="G11" i="2" a="1"/>
  <c r="G11" i="2" s="1"/>
  <c r="J11" i="2" a="1"/>
  <c r="J11" i="2" s="1"/>
  <c r="E11" i="2" a="1"/>
  <c r="E11" i="2" s="1"/>
  <c r="K11" i="2" a="1"/>
  <c r="K11" i="2" s="1"/>
  <c r="D11" i="2" a="1"/>
  <c r="D11" i="2" s="1"/>
  <c r="F6" i="4" a="1"/>
  <c r="F6" i="4" s="1"/>
  <c r="G6" i="4" s="1"/>
  <c r="I12" i="2" l="1" a="1"/>
  <c r="I12" i="2" s="1"/>
  <c r="K12" i="2" a="1"/>
  <c r="K12" i="2" s="1"/>
  <c r="M12" i="2" a="1"/>
  <c r="M12" i="2" s="1"/>
  <c r="G12" i="2" a="1"/>
  <c r="G12" i="2" s="1"/>
  <c r="F7" i="4" a="1"/>
  <c r="F7" i="4" s="1"/>
  <c r="G7" i="4" s="1"/>
  <c r="L12" i="2" a="1"/>
  <c r="L12" i="2" s="1"/>
  <c r="P12" i="2" a="1"/>
  <c r="P12" i="2" s="1"/>
  <c r="H12" i="2" a="1"/>
  <c r="H12" i="2" s="1"/>
  <c r="F12" i="2" a="1"/>
  <c r="F12" i="2" s="1"/>
  <c r="J12" i="2" a="1"/>
  <c r="J12" i="2" s="1"/>
  <c r="D12" i="2" a="1"/>
  <c r="D12" i="2" s="1"/>
  <c r="N12" i="2" a="1"/>
  <c r="N12" i="2" s="1"/>
  <c r="Q12" i="2" a="1"/>
  <c r="Q12" i="2" s="1"/>
  <c r="E12" i="2" a="1"/>
  <c r="E12" i="2" s="1"/>
  <c r="O12" i="2" a="1"/>
  <c r="O12" i="2" s="1"/>
  <c r="G13" i="2" l="1" a="1"/>
  <c r="G13" i="2" s="1"/>
  <c r="O13" i="2" a="1"/>
  <c r="O13" i="2" s="1"/>
  <c r="H13" i="2" a="1"/>
  <c r="H13" i="2" s="1"/>
  <c r="E13" i="2" a="1"/>
  <c r="E13" i="2" s="1"/>
  <c r="P13" i="2" a="1"/>
  <c r="P13" i="2" s="1"/>
  <c r="F8" i="4" a="1"/>
  <c r="F8" i="4" s="1"/>
  <c r="G8" i="4" s="1"/>
  <c r="J13" i="2" a="1"/>
  <c r="J13" i="2" s="1"/>
  <c r="D13" i="2" a="1"/>
  <c r="D13" i="2" s="1"/>
  <c r="Q13" i="2" a="1"/>
  <c r="Q13" i="2" s="1"/>
  <c r="I13" i="2" a="1"/>
  <c r="I13" i="2" s="1"/>
  <c r="K13" i="2" a="1"/>
  <c r="K13" i="2" s="1"/>
  <c r="M13" i="2" a="1"/>
  <c r="M13" i="2" s="1"/>
  <c r="N13" i="2" a="1"/>
  <c r="N13" i="2" s="1"/>
  <c r="F13" i="2" a="1"/>
  <c r="F13" i="2" s="1"/>
  <c r="L13" i="2" a="1"/>
  <c r="L13" i="2" s="1"/>
  <c r="F14" i="2" l="1" a="1"/>
  <c r="F14" i="2" s="1"/>
  <c r="J14" i="2" a="1"/>
  <c r="J14" i="2" s="1"/>
  <c r="O14" i="2" a="1"/>
  <c r="O14" i="2" s="1"/>
  <c r="E14" i="2" a="1"/>
  <c r="E14" i="2" s="1"/>
  <c r="N14" i="2" a="1"/>
  <c r="N14" i="2" s="1"/>
  <c r="P14" i="2" a="1"/>
  <c r="P14" i="2" s="1"/>
  <c r="I14" i="2" a="1"/>
  <c r="I14" i="2" s="1"/>
  <c r="F9" i="4" a="1"/>
  <c r="F9" i="4" s="1"/>
  <c r="G9" i="4" s="1"/>
  <c r="M14" i="2" a="1"/>
  <c r="M14" i="2" s="1"/>
  <c r="D14" i="2" a="1"/>
  <c r="D14" i="2" s="1"/>
  <c r="Q14" i="2" a="1"/>
  <c r="Q14" i="2" s="1"/>
  <c r="G14" i="2" a="1"/>
  <c r="G14" i="2" s="1"/>
  <c r="K14" i="2" a="1"/>
  <c r="K14" i="2" s="1"/>
  <c r="H14" i="2" a="1"/>
  <c r="H14" i="2" s="1"/>
  <c r="L14" i="2" a="1"/>
  <c r="L14" i="2" s="1"/>
  <c r="F10" i="4" l="1" a="1"/>
  <c r="F10" i="4" s="1"/>
  <c r="G10" i="4" s="1"/>
  <c r="J15" i="2" a="1"/>
  <c r="J15" i="2" s="1"/>
  <c r="M15" i="2" a="1"/>
  <c r="M15" i="2" s="1"/>
  <c r="H15" i="2" a="1"/>
  <c r="H15" i="2" s="1"/>
  <c r="E15" i="2" a="1"/>
  <c r="E15" i="2" s="1"/>
  <c r="F15" i="2" a="1"/>
  <c r="F15" i="2" s="1"/>
  <c r="Q15" i="2" a="1"/>
  <c r="Q15" i="2" s="1"/>
  <c r="O15" i="2" a="1"/>
  <c r="O15" i="2" s="1"/>
  <c r="L15" i="2" a="1"/>
  <c r="L15" i="2" s="1"/>
  <c r="I15" i="2" a="1"/>
  <c r="I15" i="2" s="1"/>
  <c r="D15" i="2" a="1"/>
  <c r="D15" i="2" s="1"/>
  <c r="G15" i="2" a="1"/>
  <c r="G15" i="2" s="1"/>
  <c r="K15" i="2" a="1"/>
  <c r="K15" i="2" s="1"/>
  <c r="N15" i="2" a="1"/>
  <c r="N15" i="2" s="1"/>
  <c r="P15" i="2" a="1"/>
  <c r="P15" i="2" s="1"/>
  <c r="O16" i="2" l="1" a="1"/>
  <c r="O16" i="2" s="1"/>
  <c r="E16" i="2" a="1"/>
  <c r="E16" i="2" s="1"/>
  <c r="K16" i="2" a="1"/>
  <c r="K16" i="2" s="1"/>
  <c r="H16" i="2" a="1"/>
  <c r="H16" i="2" s="1"/>
  <c r="Q16" i="2" a="1"/>
  <c r="Q16" i="2" s="1"/>
  <c r="L16" i="2" a="1"/>
  <c r="L16" i="2" s="1"/>
  <c r="J16" i="2" a="1"/>
  <c r="J16" i="2" s="1"/>
  <c r="M16" i="2" a="1"/>
  <c r="M16" i="2" s="1"/>
  <c r="N16" i="2" a="1"/>
  <c r="N16" i="2" s="1"/>
  <c r="P16" i="2" a="1"/>
  <c r="P16" i="2" s="1"/>
  <c r="D16" i="2" a="1"/>
  <c r="D16" i="2" s="1"/>
  <c r="I16" i="2" a="1"/>
  <c r="I16" i="2" s="1"/>
  <c r="F11" i="4" a="1"/>
  <c r="F11" i="4" s="1"/>
  <c r="G11" i="4" s="1"/>
  <c r="G16" i="2" a="1"/>
  <c r="G16" i="2" s="1"/>
  <c r="F16" i="2" a="1"/>
  <c r="F16" i="2" s="1"/>
  <c r="J17" i="2" l="1" a="1"/>
  <c r="J17" i="2" s="1"/>
  <c r="N17" i="2" a="1"/>
  <c r="N17" i="2" s="1"/>
  <c r="L17" i="2" a="1"/>
  <c r="L17" i="2" s="1"/>
  <c r="P17" i="2" a="1"/>
  <c r="P17" i="2" s="1"/>
  <c r="F12" i="4" a="1"/>
  <c r="F12" i="4" s="1"/>
  <c r="G12" i="4" s="1"/>
  <c r="D17" i="2" a="1"/>
  <c r="D17" i="2" s="1"/>
  <c r="Q17" i="2" a="1"/>
  <c r="Q17" i="2" s="1"/>
  <c r="I17" i="2" a="1"/>
  <c r="I17" i="2" s="1"/>
  <c r="O17" i="2" a="1"/>
  <c r="O17" i="2" s="1"/>
  <c r="E17" i="2" a="1"/>
  <c r="E17" i="2" s="1"/>
  <c r="G17" i="2" a="1"/>
  <c r="G17" i="2" s="1"/>
  <c r="M17" i="2" a="1"/>
  <c r="M17" i="2" s="1"/>
  <c r="F17" i="2" a="1"/>
  <c r="F17" i="2" s="1"/>
  <c r="K17" i="2" a="1"/>
  <c r="K17" i="2" s="1"/>
  <c r="H17" i="2" a="1"/>
  <c r="H17" i="2" s="1"/>
  <c r="P18" i="2" l="1" a="1"/>
  <c r="P18" i="2" s="1"/>
  <c r="M18" i="2" a="1"/>
  <c r="M18" i="2" s="1"/>
  <c r="D18" i="2" a="1"/>
  <c r="D18" i="2" s="1"/>
  <c r="H18" i="2" a="1"/>
  <c r="H18" i="2" s="1"/>
  <c r="N18" i="2" a="1"/>
  <c r="N18" i="2" s="1"/>
  <c r="F13" i="4" a="1"/>
  <c r="F13" i="4" s="1"/>
  <c r="G13" i="4" s="1"/>
  <c r="O18" i="2" a="1"/>
  <c r="O18" i="2" s="1"/>
  <c r="I18" i="2" a="1"/>
  <c r="I18" i="2" s="1"/>
  <c r="L18" i="2" a="1"/>
  <c r="L18" i="2" s="1"/>
  <c r="E18" i="2" a="1"/>
  <c r="E18" i="2" s="1"/>
  <c r="G18" i="2" a="1"/>
  <c r="G18" i="2" s="1"/>
  <c r="Q18" i="2" a="1"/>
  <c r="Q18" i="2" s="1"/>
  <c r="K18" i="2" a="1"/>
  <c r="K18" i="2" s="1"/>
  <c r="F18" i="2" a="1"/>
  <c r="F18" i="2" s="1"/>
  <c r="J18" i="2" a="1"/>
  <c r="J18" i="2" s="1"/>
  <c r="F14" i="4" l="1" a="1"/>
  <c r="F14" i="4" s="1"/>
  <c r="G14" i="4" s="1"/>
  <c r="N19" i="2" a="1"/>
  <c r="N19" i="2" s="1"/>
  <c r="I19" i="2" a="1"/>
  <c r="I19" i="2" s="1"/>
  <c r="D19" i="2" a="1"/>
  <c r="D19" i="2" s="1"/>
  <c r="J19" i="2" a="1"/>
  <c r="J19" i="2" s="1"/>
  <c r="O19" i="2" a="1"/>
  <c r="O19" i="2" s="1"/>
  <c r="E19" i="2" a="1"/>
  <c r="E19" i="2" s="1"/>
  <c r="P19" i="2" a="1"/>
  <c r="P19" i="2" s="1"/>
  <c r="G19" i="2" a="1"/>
  <c r="G19" i="2" s="1"/>
  <c r="M19" i="2" a="1"/>
  <c r="M19" i="2" s="1"/>
  <c r="K19" i="2" a="1"/>
  <c r="K19" i="2" s="1"/>
  <c r="F19" i="2" a="1"/>
  <c r="F19" i="2" s="1"/>
  <c r="H19" i="2" a="1"/>
  <c r="H19" i="2" s="1"/>
  <c r="L19" i="2" a="1"/>
  <c r="L19" i="2" s="1"/>
  <c r="Q19" i="2" a="1"/>
  <c r="Q19" i="2" s="1"/>
  <c r="Q20" i="2" l="1" a="1"/>
  <c r="Q20" i="2" s="1"/>
  <c r="I20" i="2" a="1"/>
  <c r="I20" i="2" s="1"/>
  <c r="F15" i="4" a="1"/>
  <c r="F15" i="4" s="1"/>
  <c r="G15" i="4" s="1"/>
  <c r="E20" i="2" a="1"/>
  <c r="E20" i="2" s="1"/>
  <c r="G20" i="2" a="1"/>
  <c r="G20" i="2" s="1"/>
  <c r="K20" i="2" a="1"/>
  <c r="K20" i="2" s="1"/>
  <c r="H20" i="2" a="1"/>
  <c r="H20" i="2" s="1"/>
  <c r="M20" i="2" a="1"/>
  <c r="M20" i="2" s="1"/>
  <c r="O20" i="2" a="1"/>
  <c r="O20" i="2" s="1"/>
  <c r="N20" i="2" a="1"/>
  <c r="N20" i="2" s="1"/>
  <c r="D20" i="2" a="1"/>
  <c r="D20" i="2" s="1"/>
  <c r="J20" i="2" a="1"/>
  <c r="J20" i="2" s="1"/>
  <c r="F20" i="2" a="1"/>
  <c r="F20" i="2" s="1"/>
  <c r="L20" i="2" a="1"/>
  <c r="L20" i="2" s="1"/>
  <c r="P20" i="2" a="1"/>
  <c r="P20" i="2" s="1"/>
  <c r="N21" i="2" l="1" a="1"/>
  <c r="N21" i="2" s="1"/>
  <c r="J21" i="2" a="1"/>
  <c r="J21" i="2" s="1"/>
  <c r="M21" i="2" a="1"/>
  <c r="M21" i="2" s="1"/>
  <c r="K21" i="2" a="1"/>
  <c r="K21" i="2" s="1"/>
  <c r="L21" i="2" a="1"/>
  <c r="L21" i="2" s="1"/>
  <c r="H21" i="2" a="1"/>
  <c r="H21" i="2" s="1"/>
  <c r="P21" i="2" a="1"/>
  <c r="P21" i="2" s="1"/>
  <c r="O21" i="2" a="1"/>
  <c r="O21" i="2" s="1"/>
  <c r="F16" i="4" a="1"/>
  <c r="F16" i="4" s="1"/>
  <c r="G16" i="4" s="1"/>
  <c r="G21" i="2" a="1"/>
  <c r="G21" i="2" s="1"/>
  <c r="I21" i="2" a="1"/>
  <c r="I21" i="2" s="1"/>
  <c r="E21" i="2" a="1"/>
  <c r="E21" i="2" s="1"/>
  <c r="D21" i="2" a="1"/>
  <c r="D21" i="2" s="1"/>
  <c r="F21" i="2" a="1"/>
  <c r="F21" i="2" s="1"/>
  <c r="Q21" i="2" a="1"/>
  <c r="Q21" i="2" s="1"/>
  <c r="M22" i="2" l="1" a="1"/>
  <c r="M22" i="2" s="1"/>
  <c r="N22" i="2" a="1"/>
  <c r="N22" i="2" s="1"/>
  <c r="E22" i="2" a="1"/>
  <c r="E22" i="2" s="1"/>
  <c r="H22" i="2" a="1"/>
  <c r="H22" i="2" s="1"/>
  <c r="K22" i="2" a="1"/>
  <c r="K22" i="2" s="1"/>
  <c r="J22" i="2" a="1"/>
  <c r="J22" i="2" s="1"/>
  <c r="L22" i="2" a="1"/>
  <c r="L22" i="2" s="1"/>
  <c r="Q22" i="2" a="1"/>
  <c r="Q22" i="2" s="1"/>
  <c r="G22" i="2" a="1"/>
  <c r="G22" i="2" s="1"/>
  <c r="I22" i="2" a="1"/>
  <c r="I22" i="2" s="1"/>
  <c r="D22" i="2" a="1"/>
  <c r="D22" i="2" s="1"/>
  <c r="P22" i="2" a="1"/>
  <c r="P22" i="2" s="1"/>
  <c r="O22" i="2" a="1"/>
  <c r="O22" i="2" s="1"/>
  <c r="F22" i="2" a="1"/>
  <c r="F22" i="2" s="1"/>
  <c r="F17" i="4" a="1"/>
  <c r="F17" i="4" s="1"/>
  <c r="G17" i="4" s="1"/>
  <c r="D23" i="2" l="1" a="1"/>
  <c r="D23" i="2" s="1"/>
  <c r="M23" i="2" a="1"/>
  <c r="M23" i="2" s="1"/>
  <c r="P23" i="2" a="1"/>
  <c r="P23" i="2" s="1"/>
  <c r="I23" i="2" a="1"/>
  <c r="I23" i="2" s="1"/>
  <c r="O23" i="2" a="1"/>
  <c r="O23" i="2" s="1"/>
  <c r="F18" i="4" a="1"/>
  <c r="F18" i="4" s="1"/>
  <c r="G18" i="4" s="1"/>
  <c r="N23" i="2" a="1"/>
  <c r="N23" i="2" s="1"/>
  <c r="H23" i="2" a="1"/>
  <c r="H23" i="2" s="1"/>
  <c r="E23" i="2" a="1"/>
  <c r="E23" i="2" s="1"/>
  <c r="J23" i="2" a="1"/>
  <c r="J23" i="2" s="1"/>
  <c r="L23" i="2" a="1"/>
  <c r="L23" i="2" s="1"/>
  <c r="K23" i="2" a="1"/>
  <c r="K23" i="2" s="1"/>
  <c r="F23" i="2" a="1"/>
  <c r="F23" i="2" s="1"/>
  <c r="Q23" i="2" a="1"/>
  <c r="Q23" i="2" s="1"/>
  <c r="G23" i="2" a="1"/>
  <c r="G23" i="2" s="1"/>
  <c r="L24" i="2" l="1" a="1"/>
  <c r="L24" i="2" s="1"/>
  <c r="G24" i="2" a="1"/>
  <c r="G24" i="2" s="1"/>
  <c r="K24" i="2" a="1"/>
  <c r="K24" i="2" s="1"/>
  <c r="J24" i="2" a="1"/>
  <c r="J24" i="2" s="1"/>
  <c r="E24" i="2" a="1"/>
  <c r="E24" i="2" s="1"/>
  <c r="O24" i="2" a="1"/>
  <c r="O24" i="2" s="1"/>
  <c r="N24" i="2" a="1"/>
  <c r="N24" i="2" s="1"/>
  <c r="P24" i="2" a="1"/>
  <c r="P24" i="2" s="1"/>
  <c r="F24" i="2" a="1"/>
  <c r="F24" i="2" s="1"/>
  <c r="D24" i="2" a="1"/>
  <c r="D24" i="2" s="1"/>
  <c r="H24" i="2" a="1"/>
  <c r="H24" i="2" s="1"/>
  <c r="I24" i="2" a="1"/>
  <c r="I24" i="2" s="1"/>
  <c r="Q24" i="2" a="1"/>
  <c r="Q24" i="2" s="1"/>
  <c r="M24" i="2" a="1"/>
  <c r="M24" i="2" s="1"/>
  <c r="F19" i="4" a="1"/>
  <c r="F19" i="4" s="1"/>
  <c r="G19" i="4" s="1"/>
  <c r="P25" i="2" l="1" a="1"/>
  <c r="P25" i="2" s="1"/>
  <c r="M25" i="2" a="1"/>
  <c r="M25" i="2" s="1"/>
  <c r="J25" i="2" a="1"/>
  <c r="J25" i="2" s="1"/>
  <c r="F20" i="4" a="1"/>
  <c r="F20" i="4" s="1"/>
  <c r="G20" i="4" s="1"/>
  <c r="Q25" i="2" a="1"/>
  <c r="Q25" i="2" s="1"/>
  <c r="N25" i="2" a="1"/>
  <c r="N25" i="2" s="1"/>
  <c r="I25" i="2" a="1"/>
  <c r="I25" i="2" s="1"/>
  <c r="D25" i="2" a="1"/>
  <c r="D25" i="2" s="1"/>
  <c r="H25" i="2" a="1"/>
  <c r="H25" i="2" s="1"/>
  <c r="O25" i="2" a="1"/>
  <c r="O25" i="2" s="1"/>
  <c r="K25" i="2" a="1"/>
  <c r="K25" i="2" s="1"/>
  <c r="F25" i="2" a="1"/>
  <c r="F25" i="2" s="1"/>
  <c r="G25" i="2" a="1"/>
  <c r="G25" i="2" s="1"/>
  <c r="E25" i="2" a="1"/>
  <c r="E25" i="2" s="1"/>
  <c r="L25" i="2" a="1"/>
  <c r="L25" i="2" s="1"/>
  <c r="P26" i="2" l="1" a="1"/>
  <c r="P26" i="2" s="1"/>
  <c r="Q26" i="2" a="1"/>
  <c r="Q26" i="2" s="1"/>
  <c r="E26" i="2" a="1"/>
  <c r="E26" i="2" s="1"/>
  <c r="F21" i="4" a="1"/>
  <c r="F21" i="4" s="1"/>
  <c r="G21" i="4" s="1"/>
  <c r="L26" i="2" a="1"/>
  <c r="L26" i="2" s="1"/>
  <c r="O26" i="2" a="1"/>
  <c r="O26" i="2" s="1"/>
  <c r="I26" i="2" a="1"/>
  <c r="I26" i="2" s="1"/>
  <c r="M26" i="2" a="1"/>
  <c r="M26" i="2" s="1"/>
  <c r="H26" i="2" a="1"/>
  <c r="H26" i="2" s="1"/>
  <c r="J26" i="2" a="1"/>
  <c r="J26" i="2" s="1"/>
  <c r="G26" i="2" a="1"/>
  <c r="G26" i="2" s="1"/>
  <c r="K26" i="2" a="1"/>
  <c r="K26" i="2" s="1"/>
  <c r="D26" i="2" a="1"/>
  <c r="D26" i="2" s="1"/>
  <c r="F26" i="2" a="1"/>
  <c r="F26" i="2" s="1"/>
  <c r="N26" i="2" a="1"/>
  <c r="N26" i="2" s="1"/>
  <c r="O27" i="2" l="1" a="1"/>
  <c r="O27" i="2" s="1"/>
  <c r="D27" i="2" a="1"/>
  <c r="D27" i="2" s="1"/>
  <c r="K27" i="2" a="1"/>
  <c r="K27" i="2" s="1"/>
  <c r="Q27" i="2" a="1"/>
  <c r="Q27" i="2" s="1"/>
  <c r="E27" i="2" a="1"/>
  <c r="E27" i="2" s="1"/>
  <c r="P27" i="2" a="1"/>
  <c r="P27" i="2" s="1"/>
  <c r="G27" i="2" a="1"/>
  <c r="G27" i="2" s="1"/>
  <c r="F27" i="2" a="1"/>
  <c r="F27" i="2" s="1"/>
  <c r="H27" i="2" a="1"/>
  <c r="H27" i="2" s="1"/>
  <c r="M27" i="2" a="1"/>
  <c r="M27" i="2" s="1"/>
  <c r="I27" i="2" a="1"/>
  <c r="I27" i="2" s="1"/>
  <c r="J27" i="2" a="1"/>
  <c r="J27" i="2" s="1"/>
  <c r="L27" i="2" a="1"/>
  <c r="L27" i="2" s="1"/>
  <c r="N27" i="2" a="1"/>
  <c r="N27" i="2" s="1"/>
  <c r="F22" i="4" a="1"/>
  <c r="F22" i="4" s="1"/>
  <c r="G22" i="4" s="1"/>
  <c r="F23" i="4" l="1" a="1"/>
  <c r="F23" i="4" s="1"/>
  <c r="G23" i="4" s="1"/>
  <c r="M28" i="2" a="1"/>
  <c r="M28" i="2" s="1"/>
  <c r="D28" i="2" a="1"/>
  <c r="D28" i="2" s="1"/>
  <c r="P28" i="2" a="1"/>
  <c r="P28" i="2" s="1"/>
  <c r="K28" i="2" a="1"/>
  <c r="K28" i="2" s="1"/>
  <c r="E28" i="2" a="1"/>
  <c r="E28" i="2" s="1"/>
  <c r="F28" i="2" a="1"/>
  <c r="F28" i="2" s="1"/>
  <c r="N28" i="2" a="1"/>
  <c r="N28" i="2" s="1"/>
  <c r="Q28" i="2" a="1"/>
  <c r="Q28" i="2" s="1"/>
  <c r="G28" i="2" a="1"/>
  <c r="G28" i="2" s="1"/>
  <c r="J28" i="2" a="1"/>
  <c r="J28" i="2" s="1"/>
  <c r="L28" i="2" a="1"/>
  <c r="L28" i="2" s="1"/>
  <c r="O28" i="2" a="1"/>
  <c r="O28" i="2" s="1"/>
  <c r="I28" i="2" a="1"/>
  <c r="I28" i="2" s="1"/>
  <c r="H28" i="2" a="1"/>
  <c r="H28" i="2" s="1"/>
  <c r="F24" i="4" l="1" a="1"/>
  <c r="F24" i="4" s="1"/>
  <c r="G24" i="4" s="1"/>
  <c r="H29" i="2" a="1"/>
  <c r="H29" i="2" s="1"/>
  <c r="L29" i="2" a="1"/>
  <c r="L29" i="2" s="1"/>
  <c r="G29" i="2" a="1"/>
  <c r="G29" i="2" s="1"/>
  <c r="O29" i="2" a="1"/>
  <c r="O29" i="2" s="1"/>
  <c r="M29" i="2" a="1"/>
  <c r="M29" i="2" s="1"/>
  <c r="P29" i="2" a="1"/>
  <c r="P29" i="2" s="1"/>
  <c r="I29" i="2" a="1"/>
  <c r="I29" i="2" s="1"/>
  <c r="F29" i="2" a="1"/>
  <c r="F29" i="2" s="1"/>
  <c r="N29" i="2" a="1"/>
  <c r="N29" i="2" s="1"/>
  <c r="D29" i="2" a="1"/>
  <c r="D29" i="2" s="1"/>
  <c r="Q29" i="2" a="1"/>
  <c r="Q29" i="2" s="1"/>
  <c r="E29" i="2" a="1"/>
  <c r="E29" i="2" s="1"/>
  <c r="K29" i="2" a="1"/>
  <c r="K29" i="2" s="1"/>
  <c r="J29" i="2" a="1"/>
  <c r="J29" i="2" s="1"/>
  <c r="Q30" i="2" l="1" a="1"/>
  <c r="Q30" i="2" s="1"/>
  <c r="F30" i="2" a="1"/>
  <c r="F30" i="2" s="1"/>
  <c r="I30" i="2" a="1"/>
  <c r="I30" i="2" s="1"/>
  <c r="E30" i="2" a="1"/>
  <c r="E30" i="2" s="1"/>
  <c r="O30" i="2" a="1"/>
  <c r="O30" i="2" s="1"/>
  <c r="H30" i="2" a="1"/>
  <c r="H30" i="2" s="1"/>
  <c r="N30" i="2" a="1"/>
  <c r="N30" i="2" s="1"/>
  <c r="D30" i="2" a="1"/>
  <c r="D30" i="2" s="1"/>
  <c r="J30" i="2" a="1"/>
  <c r="J30" i="2" s="1"/>
  <c r="P30" i="2" a="1"/>
  <c r="P30" i="2" s="1"/>
  <c r="L30" i="2" a="1"/>
  <c r="L30" i="2" s="1"/>
  <c r="M30" i="2" a="1"/>
  <c r="M30" i="2" s="1"/>
  <c r="F25" i="4" a="1"/>
  <c r="F25" i="4" s="1"/>
  <c r="G25" i="4" s="1"/>
  <c r="G30" i="2" a="1"/>
  <c r="G30" i="2" s="1"/>
  <c r="K30" i="2" a="1"/>
  <c r="K30" i="2" s="1"/>
  <c r="M31" i="2" l="1" a="1"/>
  <c r="M31" i="2" s="1"/>
  <c r="K31" i="2" a="1"/>
  <c r="K31" i="2" s="1"/>
  <c r="H31" i="2" a="1"/>
  <c r="H31" i="2" s="1"/>
  <c r="E31" i="2" a="1"/>
  <c r="E31" i="2" s="1"/>
  <c r="I31" i="2" a="1"/>
  <c r="I31" i="2" s="1"/>
  <c r="F31" i="2" a="1"/>
  <c r="F31" i="2" s="1"/>
  <c r="D31" i="2" a="1"/>
  <c r="D31" i="2" s="1"/>
  <c r="Q31" i="2" a="1"/>
  <c r="Q31" i="2" s="1"/>
  <c r="P31" i="2" a="1"/>
  <c r="P31" i="2" s="1"/>
  <c r="O31" i="2" a="1"/>
  <c r="O31" i="2" s="1"/>
  <c r="F26" i="4" a="1"/>
  <c r="F26" i="4" s="1"/>
  <c r="G26" i="4" s="1"/>
  <c r="J31" i="2" a="1"/>
  <c r="J31" i="2" s="1"/>
  <c r="N31" i="2" a="1"/>
  <c r="N31" i="2" s="1"/>
  <c r="G31" i="2" a="1"/>
  <c r="G31" i="2" s="1"/>
  <c r="L31" i="2" a="1"/>
  <c r="L31" i="2" s="1"/>
  <c r="P32" i="2" l="1" a="1"/>
  <c r="P32" i="2" s="1"/>
  <c r="H32" i="2" a="1"/>
  <c r="H32" i="2" s="1"/>
  <c r="M32" i="2" a="1"/>
  <c r="M32" i="2" s="1"/>
  <c r="Q32" i="2" a="1"/>
  <c r="Q32" i="2" s="1"/>
  <c r="G32" i="2" a="1"/>
  <c r="G32" i="2" s="1"/>
  <c r="O32" i="2" a="1"/>
  <c r="O32" i="2" s="1"/>
  <c r="D32" i="2" a="1"/>
  <c r="D32" i="2" s="1"/>
  <c r="I32" i="2" a="1"/>
  <c r="I32" i="2" s="1"/>
  <c r="N32" i="2" a="1"/>
  <c r="N32" i="2" s="1"/>
  <c r="J32" i="2" a="1"/>
  <c r="J32" i="2" s="1"/>
  <c r="F27" i="4" a="1"/>
  <c r="F27" i="4" s="1"/>
  <c r="G27" i="4" s="1"/>
  <c r="E32" i="2" a="1"/>
  <c r="E32" i="2" s="1"/>
  <c r="F32" i="2" a="1"/>
  <c r="F32" i="2" s="1"/>
  <c r="L32" i="2" a="1"/>
  <c r="L32" i="2" s="1"/>
  <c r="K32" i="2" a="1"/>
  <c r="K32" i="2" s="1"/>
  <c r="Q33" i="2" l="1" a="1"/>
  <c r="Q33" i="2" s="1"/>
  <c r="L33" i="2" a="1"/>
  <c r="L33" i="2" s="1"/>
  <c r="P33" i="2" a="1"/>
  <c r="P33" i="2" s="1"/>
  <c r="J33" i="2" a="1"/>
  <c r="J33" i="2" s="1"/>
  <c r="I33" i="2" a="1"/>
  <c r="I33" i="2" s="1"/>
  <c r="K33" i="2" a="1"/>
  <c r="K33" i="2" s="1"/>
  <c r="G33" i="2" a="1"/>
  <c r="G33" i="2" s="1"/>
  <c r="N33" i="2" a="1"/>
  <c r="N33" i="2" s="1"/>
  <c r="F33" i="2" a="1"/>
  <c r="F33" i="2" s="1"/>
  <c r="D33" i="2" a="1"/>
  <c r="D33" i="2" s="1"/>
  <c r="O33" i="2" a="1"/>
  <c r="O33" i="2" s="1"/>
  <c r="F28" i="4" a="1"/>
  <c r="F28" i="4" s="1"/>
  <c r="G28" i="4" s="1"/>
  <c r="H33" i="2" a="1"/>
  <c r="H33" i="2" s="1"/>
  <c r="M33" i="2" a="1"/>
  <c r="M33" i="2" s="1"/>
  <c r="E33" i="2" a="1"/>
  <c r="E33" i="2" s="1"/>
  <c r="F34" i="2" l="1" a="1"/>
  <c r="F34" i="2" s="1"/>
  <c r="M34" i="2" a="1"/>
  <c r="M34" i="2" s="1"/>
  <c r="D34" i="2" a="1"/>
  <c r="D34" i="2" s="1"/>
  <c r="Q34" i="2" a="1"/>
  <c r="Q34" i="2" s="1"/>
  <c r="N34" i="2" a="1"/>
  <c r="N34" i="2" s="1"/>
  <c r="L34" i="2" a="1"/>
  <c r="L34" i="2" s="1"/>
  <c r="H34" i="2" a="1"/>
  <c r="H34" i="2" s="1"/>
  <c r="E34" i="2" a="1"/>
  <c r="E34" i="2" s="1"/>
  <c r="G34" i="2" a="1"/>
  <c r="G34" i="2" s="1"/>
  <c r="O34" i="2" a="1"/>
  <c r="O34" i="2" s="1"/>
  <c r="K34" i="2" a="1"/>
  <c r="K34" i="2" s="1"/>
  <c r="F29" i="4" a="1"/>
  <c r="F29" i="4" s="1"/>
  <c r="G29" i="4" s="1"/>
  <c r="P34" i="2" a="1"/>
  <c r="P34" i="2" s="1"/>
  <c r="J34" i="2" a="1"/>
  <c r="J34" i="2" s="1"/>
  <c r="I34" i="2" a="1"/>
  <c r="I34" i="2" s="1"/>
  <c r="F30" i="4" l="1" a="1"/>
  <c r="F30" i="4" s="1"/>
  <c r="G30" i="4" s="1"/>
  <c r="D35" i="2" a="1"/>
  <c r="D35" i="2" s="1"/>
  <c r="M35" i="2" a="1"/>
  <c r="M35" i="2" s="1"/>
  <c r="H35" i="2" a="1"/>
  <c r="H35" i="2" s="1"/>
  <c r="E35" i="2" a="1"/>
  <c r="E35" i="2" s="1"/>
  <c r="K35" i="2" a="1"/>
  <c r="K35" i="2" s="1"/>
  <c r="P35" i="2" a="1"/>
  <c r="P35" i="2" s="1"/>
  <c r="G35" i="2" a="1"/>
  <c r="G35" i="2" s="1"/>
  <c r="I35" i="2" a="1"/>
  <c r="I35" i="2" s="1"/>
  <c r="Q35" i="2" a="1"/>
  <c r="Q35" i="2" s="1"/>
  <c r="N35" i="2" a="1"/>
  <c r="N35" i="2" s="1"/>
  <c r="O35" i="2" a="1"/>
  <c r="O35" i="2" s="1"/>
  <c r="F35" i="2" a="1"/>
  <c r="F35" i="2" s="1"/>
  <c r="L35" i="2" a="1"/>
  <c r="L35" i="2" s="1"/>
  <c r="J35" i="2" a="1"/>
  <c r="J35" i="2" s="1"/>
  <c r="O36" i="2" l="1" a="1"/>
  <c r="O36" i="2" s="1"/>
  <c r="G36" i="2" a="1"/>
  <c r="G36" i="2" s="1"/>
  <c r="K36" i="2" a="1"/>
  <c r="K36" i="2" s="1"/>
  <c r="D36" i="2" a="1"/>
  <c r="D36" i="2" s="1"/>
  <c r="E36" i="2" a="1"/>
  <c r="E36" i="2" s="1"/>
  <c r="J36" i="2" a="1"/>
  <c r="J36" i="2" s="1"/>
  <c r="P36" i="2" a="1"/>
  <c r="P36" i="2" s="1"/>
  <c r="F36" i="2" a="1"/>
  <c r="F36" i="2" s="1"/>
  <c r="N36" i="2" a="1"/>
  <c r="N36" i="2" s="1"/>
  <c r="M36" i="2" a="1"/>
  <c r="M36" i="2" s="1"/>
  <c r="I36" i="2" a="1"/>
  <c r="I36" i="2" s="1"/>
  <c r="Q36" i="2" a="1"/>
  <c r="Q36" i="2" s="1"/>
  <c r="F31" i="4" a="1"/>
  <c r="F31" i="4" s="1"/>
  <c r="G31" i="4" s="1"/>
  <c r="L36" i="2" a="1"/>
  <c r="L36" i="2" s="1"/>
  <c r="H36" i="2" a="1"/>
  <c r="H36" i="2" s="1"/>
  <c r="F37" i="2" l="1" a="1"/>
  <c r="F37" i="2" s="1"/>
  <c r="D37" i="2" a="1"/>
  <c r="D37" i="2" s="1"/>
  <c r="G37" i="2" a="1"/>
  <c r="G37" i="2" s="1"/>
  <c r="F32" i="4" a="1"/>
  <c r="F32" i="4" s="1"/>
  <c r="G32" i="4" s="1"/>
  <c r="L37" i="2" a="1"/>
  <c r="L37" i="2" s="1"/>
  <c r="N37" i="2" a="1"/>
  <c r="N37" i="2" s="1"/>
  <c r="J37" i="2" a="1"/>
  <c r="J37" i="2" s="1"/>
  <c r="E37" i="2" a="1"/>
  <c r="E37" i="2" s="1"/>
  <c r="P37" i="2" a="1"/>
  <c r="P37" i="2" s="1"/>
  <c r="I37" i="2" a="1"/>
  <c r="I37" i="2" s="1"/>
  <c r="Q37" i="2" a="1"/>
  <c r="Q37" i="2" s="1"/>
  <c r="M37" i="2" a="1"/>
  <c r="M37" i="2" s="1"/>
  <c r="H37" i="2" a="1"/>
  <c r="H37" i="2" s="1"/>
  <c r="K37" i="2" a="1"/>
  <c r="K37" i="2" s="1"/>
  <c r="O37" i="2" a="1"/>
  <c r="O37" i="2" s="1"/>
  <c r="F33" i="4" l="1" a="1"/>
  <c r="F33" i="4" s="1"/>
  <c r="G33" i="4" s="1"/>
  <c r="G38" i="2" a="1"/>
  <c r="G38" i="2" s="1"/>
  <c r="L38" i="2" a="1"/>
  <c r="L38" i="2" s="1"/>
  <c r="K38" i="2" a="1"/>
  <c r="K38" i="2" s="1"/>
  <c r="F38" i="2" a="1"/>
  <c r="F38" i="2" s="1"/>
  <c r="Q38" i="2" a="1"/>
  <c r="Q38" i="2" s="1"/>
  <c r="H38" i="2" a="1"/>
  <c r="H38" i="2" s="1"/>
  <c r="D38" i="2" a="1"/>
  <c r="D38" i="2" s="1"/>
  <c r="E38" i="2" a="1"/>
  <c r="E38" i="2" s="1"/>
  <c r="P38" i="2" a="1"/>
  <c r="P38" i="2" s="1"/>
  <c r="O38" i="2" a="1"/>
  <c r="O38" i="2" s="1"/>
  <c r="J38" i="2" a="1"/>
  <c r="J38" i="2" s="1"/>
  <c r="M38" i="2" a="1"/>
  <c r="M38" i="2" s="1"/>
  <c r="N38" i="2" a="1"/>
  <c r="N38" i="2" s="1"/>
  <c r="I38" i="2" a="1"/>
  <c r="I38" i="2" s="1"/>
  <c r="H39" i="2" l="1" a="1"/>
  <c r="H39" i="2" s="1"/>
  <c r="I39" i="2" a="1"/>
  <c r="I39" i="2" s="1"/>
  <c r="O39" i="2" a="1"/>
  <c r="O39" i="2" s="1"/>
  <c r="J39" i="2" a="1"/>
  <c r="J39" i="2" s="1"/>
  <c r="E39" i="2" a="1"/>
  <c r="E39" i="2" s="1"/>
  <c r="P39" i="2" a="1"/>
  <c r="P39" i="2" s="1"/>
  <c r="K39" i="2" a="1"/>
  <c r="K39" i="2" s="1"/>
  <c r="N39" i="2" a="1"/>
  <c r="N39" i="2" s="1"/>
  <c r="F34" i="4" a="1"/>
  <c r="F34" i="4" s="1"/>
  <c r="G34" i="4" s="1"/>
  <c r="Q39" i="2" a="1"/>
  <c r="Q39" i="2" s="1"/>
  <c r="D39" i="2" a="1"/>
  <c r="D39" i="2" s="1"/>
  <c r="G39" i="2" a="1"/>
  <c r="G39" i="2" s="1"/>
  <c r="L39" i="2" a="1"/>
  <c r="L39" i="2" s="1"/>
  <c r="M39" i="2" a="1"/>
  <c r="M39" i="2" s="1"/>
  <c r="F39" i="2" a="1"/>
  <c r="F39" i="2" s="1"/>
  <c r="E40" i="2" l="1" a="1"/>
  <c r="E40" i="2" s="1"/>
  <c r="D40" i="2" a="1"/>
  <c r="D40" i="2" s="1"/>
  <c r="L40" i="2" a="1"/>
  <c r="L40" i="2" s="1"/>
  <c r="J40" i="2" a="1"/>
  <c r="J40" i="2" s="1"/>
  <c r="H40" i="2" a="1"/>
  <c r="H40" i="2" s="1"/>
  <c r="F40" i="2" a="1"/>
  <c r="F40" i="2" s="1"/>
  <c r="K40" i="2" a="1"/>
  <c r="K40" i="2" s="1"/>
  <c r="F35" i="4" a="1"/>
  <c r="F35" i="4" s="1"/>
  <c r="G35" i="4" s="1"/>
  <c r="M40" i="2" a="1"/>
  <c r="M40" i="2" s="1"/>
  <c r="I40" i="2" a="1"/>
  <c r="I40" i="2" s="1"/>
  <c r="Q40" i="2" a="1"/>
  <c r="Q40" i="2" s="1"/>
  <c r="N40" i="2" a="1"/>
  <c r="N40" i="2" s="1"/>
  <c r="P40" i="2" a="1"/>
  <c r="P40" i="2" s="1"/>
  <c r="G40" i="2" a="1"/>
  <c r="G40" i="2" s="1"/>
  <c r="O40" i="2" a="1"/>
  <c r="O40" i="2" s="1"/>
  <c r="I41" i="2" l="1" a="1"/>
  <c r="I41" i="2" s="1"/>
  <c r="D41" i="2" a="1"/>
  <c r="D41" i="2" s="1"/>
  <c r="J41" i="2" a="1"/>
  <c r="J41" i="2" s="1"/>
  <c r="N41" i="2" a="1"/>
  <c r="N41" i="2" s="1"/>
  <c r="F36" i="4" a="1"/>
  <c r="F36" i="4" s="1"/>
  <c r="G36" i="4" s="1"/>
  <c r="O41" i="2" a="1"/>
  <c r="O41" i="2" s="1"/>
  <c r="F41" i="2" a="1"/>
  <c r="F41" i="2" s="1"/>
  <c r="M41" i="2" a="1"/>
  <c r="M41" i="2" s="1"/>
  <c r="P41" i="2" a="1"/>
  <c r="P41" i="2" s="1"/>
  <c r="H41" i="2" a="1"/>
  <c r="H41" i="2" s="1"/>
  <c r="E41" i="2" a="1"/>
  <c r="E41" i="2" s="1"/>
  <c r="G41" i="2" a="1"/>
  <c r="G41" i="2" s="1"/>
  <c r="K41" i="2" a="1"/>
  <c r="K41" i="2" s="1"/>
  <c r="L41" i="2" a="1"/>
  <c r="L41" i="2" s="1"/>
  <c r="Q41" i="2" a="1"/>
  <c r="Q41" i="2" s="1"/>
  <c r="E42" i="2" l="1" a="1"/>
  <c r="E42" i="2" s="1"/>
  <c r="H42" i="2" a="1"/>
  <c r="H42" i="2" s="1"/>
  <c r="Q42" i="2" a="1"/>
  <c r="Q42" i="2" s="1"/>
  <c r="M42" i="2" a="1"/>
  <c r="M42" i="2" s="1"/>
  <c r="F42" i="2" a="1"/>
  <c r="F42" i="2" s="1"/>
  <c r="O42" i="2" a="1"/>
  <c r="O42" i="2" s="1"/>
  <c r="L42" i="2" a="1"/>
  <c r="L42" i="2" s="1"/>
  <c r="P42" i="2" a="1"/>
  <c r="P42" i="2" s="1"/>
  <c r="K42" i="2" a="1"/>
  <c r="K42" i="2" s="1"/>
  <c r="I42" i="2" a="1"/>
  <c r="I42" i="2" s="1"/>
  <c r="F37" i="4" a="1"/>
  <c r="F37" i="4" s="1"/>
  <c r="G37" i="4" s="1"/>
  <c r="G42" i="2" a="1"/>
  <c r="G42" i="2" s="1"/>
  <c r="N42" i="2" a="1"/>
  <c r="N42" i="2" s="1"/>
  <c r="D42" i="2" a="1"/>
  <c r="D42" i="2" s="1"/>
  <c r="J42" i="2" a="1"/>
  <c r="J42" i="2" s="1"/>
  <c r="F38" i="4" l="1" a="1"/>
  <c r="F38" i="4" s="1"/>
  <c r="G38" i="4" s="1"/>
  <c r="G43" i="2" a="1"/>
  <c r="G43" i="2" s="1"/>
  <c r="O43" i="2" a="1"/>
  <c r="O43" i="2" s="1"/>
  <c r="I43" i="2" a="1"/>
  <c r="I43" i="2" s="1"/>
  <c r="N43" i="2" a="1"/>
  <c r="N43" i="2" s="1"/>
  <c r="K43" i="2" a="1"/>
  <c r="K43" i="2" s="1"/>
  <c r="P43" i="2" a="1"/>
  <c r="P43" i="2" s="1"/>
  <c r="J43" i="2" a="1"/>
  <c r="J43" i="2" s="1"/>
  <c r="F43" i="2" a="1"/>
  <c r="F43" i="2" s="1"/>
  <c r="L43" i="2" a="1"/>
  <c r="L43" i="2" s="1"/>
  <c r="D43" i="2" a="1"/>
  <c r="D43" i="2" s="1"/>
  <c r="Q43" i="2" a="1"/>
  <c r="Q43" i="2" s="1"/>
  <c r="E43" i="2" a="1"/>
  <c r="E43" i="2" s="1"/>
  <c r="H43" i="2" a="1"/>
  <c r="H43" i="2" s="1"/>
  <c r="M43" i="2" a="1"/>
  <c r="M43" i="2" s="1"/>
  <c r="I44" i="2" l="1" a="1"/>
  <c r="I44" i="2" s="1"/>
  <c r="F44" i="2" a="1"/>
  <c r="F44" i="2" s="1"/>
  <c r="M44" i="2" a="1"/>
  <c r="M44" i="2" s="1"/>
  <c r="J44" i="2" a="1"/>
  <c r="J44" i="2" s="1"/>
  <c r="E44" i="2" a="1"/>
  <c r="E44" i="2" s="1"/>
  <c r="F39" i="4" a="1"/>
  <c r="F39" i="4" s="1"/>
  <c r="G39" i="4" s="1"/>
  <c r="O44" i="2" a="1"/>
  <c r="O44" i="2" s="1"/>
  <c r="Q44" i="2" a="1"/>
  <c r="Q44" i="2" s="1"/>
  <c r="N44" i="2" a="1"/>
  <c r="N44" i="2" s="1"/>
  <c r="K44" i="2" a="1"/>
  <c r="K44" i="2" s="1"/>
  <c r="L44" i="2" a="1"/>
  <c r="L44" i="2" s="1"/>
  <c r="P44" i="2" a="1"/>
  <c r="P44" i="2" s="1"/>
  <c r="G44" i="2" a="1"/>
  <c r="G44" i="2" s="1"/>
  <c r="D44" i="2" a="1"/>
  <c r="D44" i="2" s="1"/>
  <c r="H44" i="2" a="1"/>
  <c r="H44" i="2" s="1"/>
  <c r="L45" i="2" l="1" a="1"/>
  <c r="L45" i="2" s="1"/>
  <c r="I45" i="2" a="1"/>
  <c r="I45" i="2" s="1"/>
  <c r="K45" i="2" a="1"/>
  <c r="K45" i="2" s="1"/>
  <c r="F40" i="4" a="1"/>
  <c r="F40" i="4" s="1"/>
  <c r="G40" i="4" s="1"/>
  <c r="D45" i="2" a="1"/>
  <c r="D45" i="2" s="1"/>
  <c r="P45" i="2" a="1"/>
  <c r="P45" i="2" s="1"/>
  <c r="F45" i="2" a="1"/>
  <c r="F45" i="2" s="1"/>
  <c r="E45" i="2" a="1"/>
  <c r="E45" i="2" s="1"/>
  <c r="O45" i="2" a="1"/>
  <c r="O45" i="2" s="1"/>
  <c r="H45" i="2" a="1"/>
  <c r="H45" i="2" s="1"/>
  <c r="M45" i="2" a="1"/>
  <c r="M45" i="2" s="1"/>
  <c r="N45" i="2" a="1"/>
  <c r="N45" i="2" s="1"/>
  <c r="Q45" i="2" a="1"/>
  <c r="Q45" i="2" s="1"/>
  <c r="G45" i="2" a="1"/>
  <c r="G45" i="2" s="1"/>
  <c r="J45" i="2" a="1"/>
  <c r="J45" i="2" s="1"/>
  <c r="O46" i="2" l="1" a="1"/>
  <c r="O46" i="2" s="1"/>
  <c r="G46" i="2" a="1"/>
  <c r="G46" i="2" s="1"/>
  <c r="H46" i="2" a="1"/>
  <c r="H46" i="2" s="1"/>
  <c r="P46" i="2" a="1"/>
  <c r="P46" i="2" s="1"/>
  <c r="K46" i="2" a="1"/>
  <c r="K46" i="2" s="1"/>
  <c r="D46" i="2" a="1"/>
  <c r="D46" i="2" s="1"/>
  <c r="F41" i="4" a="1"/>
  <c r="F41" i="4" s="1"/>
  <c r="G41" i="4" s="1"/>
  <c r="Q46" i="2" a="1"/>
  <c r="Q46" i="2" s="1"/>
  <c r="L46" i="2" a="1"/>
  <c r="L46" i="2" s="1"/>
  <c r="M46" i="2" a="1"/>
  <c r="M46" i="2" s="1"/>
  <c r="N46" i="2" a="1"/>
  <c r="N46" i="2" s="1"/>
  <c r="E46" i="2" a="1"/>
  <c r="E46" i="2" s="1"/>
  <c r="F46" i="2" a="1"/>
  <c r="F46" i="2" s="1"/>
  <c r="J46" i="2" a="1"/>
  <c r="J46" i="2" s="1"/>
  <c r="I46" i="2" a="1"/>
  <c r="I46" i="2" s="1"/>
  <c r="D47" i="2" l="1" a="1"/>
  <c r="D47" i="2" s="1"/>
  <c r="O47" i="2" a="1"/>
  <c r="O47" i="2" s="1"/>
  <c r="E47" i="2" a="1"/>
  <c r="E47" i="2" s="1"/>
  <c r="I47" i="2" a="1"/>
  <c r="I47" i="2" s="1"/>
  <c r="Q47" i="2" a="1"/>
  <c r="Q47" i="2" s="1"/>
  <c r="J47" i="2" a="1"/>
  <c r="J47" i="2" s="1"/>
  <c r="F47" i="2" a="1"/>
  <c r="F47" i="2" s="1"/>
  <c r="K47" i="2" a="1"/>
  <c r="K47" i="2" s="1"/>
  <c r="M47" i="2" a="1"/>
  <c r="M47" i="2" s="1"/>
  <c r="H47" i="2" a="1"/>
  <c r="H47" i="2" s="1"/>
  <c r="F42" i="4" a="1"/>
  <c r="F42" i="4" s="1"/>
  <c r="G42" i="4" s="1"/>
  <c r="G47" i="2" a="1"/>
  <c r="G47" i="2" s="1"/>
  <c r="N47" i="2" a="1"/>
  <c r="N47" i="2" s="1"/>
  <c r="L47" i="2" a="1"/>
  <c r="L47" i="2" s="1"/>
  <c r="P47" i="2" a="1"/>
  <c r="P47" i="2" s="1"/>
  <c r="L48" i="2" l="1" a="1"/>
  <c r="L48" i="2" s="1"/>
  <c r="F48" i="2" a="1"/>
  <c r="F48" i="2" s="1"/>
  <c r="P48" i="2" a="1"/>
  <c r="P48" i="2" s="1"/>
  <c r="J48" i="2" a="1"/>
  <c r="J48" i="2" s="1"/>
  <c r="N48" i="2" a="1"/>
  <c r="N48" i="2" s="1"/>
  <c r="F43" i="4" a="1"/>
  <c r="F43" i="4" s="1"/>
  <c r="G43" i="4" s="1"/>
  <c r="M48" i="2" a="1"/>
  <c r="M48" i="2" s="1"/>
  <c r="I48" i="2" a="1"/>
  <c r="I48" i="2" s="1"/>
  <c r="E48" i="2" a="1"/>
  <c r="E48" i="2" s="1"/>
  <c r="Q48" i="2" a="1"/>
  <c r="Q48" i="2" s="1"/>
  <c r="K48" i="2" a="1"/>
  <c r="K48" i="2" s="1"/>
  <c r="H48" i="2" a="1"/>
  <c r="H48" i="2" s="1"/>
  <c r="O48" i="2" a="1"/>
  <c r="O48" i="2" s="1"/>
  <c r="G48" i="2" a="1"/>
  <c r="G48" i="2" s="1"/>
  <c r="D48" i="2" a="1"/>
  <c r="D48" i="2" s="1"/>
  <c r="D49" i="2" l="1" a="1"/>
  <c r="D49" i="2" s="1"/>
  <c r="O49" i="2" a="1"/>
  <c r="O49" i="2" s="1"/>
  <c r="J49" i="2" a="1"/>
  <c r="J49" i="2" s="1"/>
  <c r="K49" i="2" a="1"/>
  <c r="K49" i="2" s="1"/>
  <c r="I49" i="2" a="1"/>
  <c r="I49" i="2" s="1"/>
  <c r="E49" i="2" a="1"/>
  <c r="E49" i="2" s="1"/>
  <c r="Q49" i="2" a="1"/>
  <c r="Q49" i="2" s="1"/>
  <c r="P49" i="2" a="1"/>
  <c r="P49" i="2" s="1"/>
  <c r="G49" i="2" a="1"/>
  <c r="G49" i="2" s="1"/>
  <c r="N49" i="2" a="1"/>
  <c r="N49" i="2" s="1"/>
  <c r="F49" i="2" a="1"/>
  <c r="F49" i="2" s="1"/>
  <c r="F44" i="4" a="1"/>
  <c r="F44" i="4" s="1"/>
  <c r="G44" i="4" s="1"/>
  <c r="L49" i="2" a="1"/>
  <c r="L49" i="2" s="1"/>
  <c r="M49" i="2" a="1"/>
  <c r="M49" i="2" s="1"/>
  <c r="H49" i="2" a="1"/>
  <c r="H49" i="2" s="1"/>
  <c r="O50" i="2" l="1" a="1"/>
  <c r="O50" i="2" s="1"/>
  <c r="G50" i="2" a="1"/>
  <c r="G50" i="2" s="1"/>
  <c r="K50" i="2" a="1"/>
  <c r="K50" i="2" s="1"/>
  <c r="J50" i="2" a="1"/>
  <c r="J50" i="2" s="1"/>
  <c r="H50" i="2" a="1"/>
  <c r="H50" i="2" s="1"/>
  <c r="N50" i="2" a="1"/>
  <c r="N50" i="2" s="1"/>
  <c r="D50" i="2" a="1"/>
  <c r="D50" i="2" s="1"/>
  <c r="F45" i="4" a="1"/>
  <c r="F45" i="4" s="1"/>
  <c r="G45" i="4" s="1"/>
  <c r="E50" i="2" a="1"/>
  <c r="E50" i="2" s="1"/>
  <c r="P50" i="2" a="1"/>
  <c r="P50" i="2" s="1"/>
  <c r="L50" i="2" a="1"/>
  <c r="L50" i="2" s="1"/>
  <c r="M50" i="2" a="1"/>
  <c r="M50" i="2" s="1"/>
  <c r="I50" i="2" a="1"/>
  <c r="I50" i="2" s="1"/>
  <c r="Q50" i="2" a="1"/>
  <c r="Q50" i="2" s="1"/>
  <c r="F50" i="2" a="1"/>
  <c r="F50" i="2" s="1"/>
  <c r="P51" i="2" l="1" a="1"/>
  <c r="P51" i="2" s="1"/>
  <c r="F46" i="4" a="1"/>
  <c r="F46" i="4" s="1"/>
  <c r="G46" i="4" s="1"/>
  <c r="G51" i="2" a="1"/>
  <c r="G51" i="2" s="1"/>
  <c r="Q51" i="2" a="1"/>
  <c r="Q51" i="2" s="1"/>
  <c r="O51" i="2" a="1"/>
  <c r="O51" i="2" s="1"/>
  <c r="E51" i="2" a="1"/>
  <c r="E51" i="2" s="1"/>
  <c r="K51" i="2" a="1"/>
  <c r="K51" i="2" s="1"/>
  <c r="I51" i="2" a="1"/>
  <c r="I51" i="2" s="1"/>
  <c r="H51" i="2" a="1"/>
  <c r="H51" i="2" s="1"/>
  <c r="J51" i="2" a="1"/>
  <c r="J51" i="2" s="1"/>
  <c r="D51" i="2" a="1"/>
  <c r="D51" i="2" s="1"/>
  <c r="N51" i="2" a="1"/>
  <c r="N51" i="2" s="1"/>
  <c r="F51" i="2" a="1"/>
  <c r="F51" i="2" s="1"/>
  <c r="L51" i="2" a="1"/>
  <c r="L51" i="2" s="1"/>
  <c r="M51" i="2" a="1"/>
  <c r="M51" i="2" s="1"/>
  <c r="F52" i="2" l="1" a="1"/>
  <c r="F52" i="2" s="1"/>
  <c r="G52" i="2" a="1"/>
  <c r="G52" i="2" s="1"/>
  <c r="N52" i="2" a="1"/>
  <c r="N52" i="2" s="1"/>
  <c r="J52" i="2" a="1"/>
  <c r="J52" i="2" s="1"/>
  <c r="F47" i="4" a="1"/>
  <c r="F47" i="4" s="1"/>
  <c r="G47" i="4" s="1"/>
  <c r="M52" i="2" a="1"/>
  <c r="M52" i="2" s="1"/>
  <c r="E52" i="2" a="1"/>
  <c r="E52" i="2" s="1"/>
  <c r="K52" i="2" a="1"/>
  <c r="K52" i="2" s="1"/>
  <c r="I52" i="2" a="1"/>
  <c r="I52" i="2" s="1"/>
  <c r="P52" i="2" a="1"/>
  <c r="P52" i="2" s="1"/>
  <c r="O52" i="2" a="1"/>
  <c r="O52" i="2" s="1"/>
  <c r="L52" i="2" a="1"/>
  <c r="L52" i="2" s="1"/>
  <c r="H52" i="2" a="1"/>
  <c r="H52" i="2" s="1"/>
  <c r="Q52" i="2" a="1"/>
  <c r="Q52" i="2" s="1"/>
  <c r="D52" i="2" a="1"/>
  <c r="D52" i="2" s="1"/>
  <c r="H53" i="2" l="1" a="1"/>
  <c r="H53" i="2" s="1"/>
  <c r="K53" i="2" a="1"/>
  <c r="K53" i="2" s="1"/>
  <c r="N53" i="2" a="1"/>
  <c r="N53" i="2" s="1"/>
  <c r="G53" i="2" a="1"/>
  <c r="G53" i="2" s="1"/>
  <c r="F53" i="2" a="1"/>
  <c r="F53" i="2" s="1"/>
  <c r="O53" i="2" a="1"/>
  <c r="O53" i="2" s="1"/>
  <c r="Q53" i="2" a="1"/>
  <c r="Q53" i="2" s="1"/>
  <c r="F48" i="4" a="1"/>
  <c r="F48" i="4" s="1"/>
  <c r="G48" i="4" s="1"/>
  <c r="E53" i="2" a="1"/>
  <c r="E53" i="2" s="1"/>
  <c r="I53" i="2" a="1"/>
  <c r="I53" i="2" s="1"/>
  <c r="M53" i="2" a="1"/>
  <c r="M53" i="2" s="1"/>
  <c r="P53" i="2" a="1"/>
  <c r="P53" i="2" s="1"/>
  <c r="L53" i="2" a="1"/>
  <c r="L53" i="2" s="1"/>
  <c r="D53" i="2" a="1"/>
  <c r="D53" i="2" s="1"/>
  <c r="J53" i="2" a="1"/>
  <c r="J53" i="2" s="1"/>
  <c r="F49" i="4" l="1" a="1"/>
  <c r="F49" i="4" s="1"/>
  <c r="G49" i="4" s="1"/>
  <c r="Q54" i="2" a="1"/>
  <c r="Q54" i="2" s="1"/>
  <c r="J54" i="2" a="1"/>
  <c r="J54" i="2" s="1"/>
  <c r="H54" i="2" a="1"/>
  <c r="H54" i="2" s="1"/>
  <c r="O54" i="2" a="1"/>
  <c r="O54" i="2" s="1"/>
  <c r="M54" i="2" a="1"/>
  <c r="M54" i="2" s="1"/>
  <c r="P54" i="2" a="1"/>
  <c r="P54" i="2" s="1"/>
  <c r="F54" i="2" a="1"/>
  <c r="F54" i="2" s="1"/>
  <c r="K54" i="2" a="1"/>
  <c r="K54" i="2" s="1"/>
  <c r="N54" i="2" a="1"/>
  <c r="N54" i="2" s="1"/>
  <c r="G54" i="2" a="1"/>
  <c r="G54" i="2" s="1"/>
  <c r="E54" i="2" a="1"/>
  <c r="E54" i="2" s="1"/>
  <c r="I54" i="2" a="1"/>
  <c r="I54" i="2" s="1"/>
  <c r="L54" i="2" a="1"/>
  <c r="L54" i="2" s="1"/>
  <c r="D54" i="2" a="1"/>
  <c r="D54" i="2" s="1"/>
  <c r="F50" i="4" l="1" a="1"/>
  <c r="F50" i="4" s="1"/>
  <c r="G50" i="4" s="1"/>
  <c r="N55" i="2" a="1"/>
  <c r="N55" i="2" s="1"/>
  <c r="Q55" i="2" a="1"/>
  <c r="Q55" i="2" s="1"/>
  <c r="G55" i="2" a="1"/>
  <c r="G55" i="2" s="1"/>
  <c r="H55" i="2" a="1"/>
  <c r="H55" i="2" s="1"/>
  <c r="M55" i="2" a="1"/>
  <c r="M55" i="2" s="1"/>
  <c r="K55" i="2" a="1"/>
  <c r="K55" i="2" s="1"/>
  <c r="J55" i="2" a="1"/>
  <c r="J55" i="2" s="1"/>
  <c r="F55" i="2" a="1"/>
  <c r="F55" i="2" s="1"/>
  <c r="E55" i="2" a="1"/>
  <c r="E55" i="2" s="1"/>
  <c r="I55" i="2" a="1"/>
  <c r="I55" i="2" s="1"/>
  <c r="P55" i="2" a="1"/>
  <c r="P55" i="2" s="1"/>
  <c r="O55" i="2" a="1"/>
  <c r="O55" i="2" s="1"/>
  <c r="L55" i="2" a="1"/>
  <c r="L55" i="2" s="1"/>
  <c r="D55" i="2" a="1"/>
  <c r="D55" i="2" s="1"/>
  <c r="J56" i="2" l="1" a="1"/>
  <c r="J56" i="2" s="1"/>
  <c r="Q56" i="2" a="1"/>
  <c r="Q56" i="2" s="1"/>
  <c r="M56" i="2" a="1"/>
  <c r="M56" i="2" s="1"/>
  <c r="P56" i="2" a="1"/>
  <c r="P56" i="2" s="1"/>
  <c r="I56" i="2" a="1"/>
  <c r="I56" i="2" s="1"/>
  <c r="G56" i="2" a="1"/>
  <c r="G56" i="2" s="1"/>
  <c r="L56" i="2" a="1"/>
  <c r="L56" i="2" s="1"/>
  <c r="H56" i="2" a="1"/>
  <c r="H56" i="2" s="1"/>
  <c r="N56" i="2" a="1"/>
  <c r="N56" i="2" s="1"/>
  <c r="D56" i="2" a="1"/>
  <c r="D56" i="2" s="1"/>
  <c r="K56" i="2" a="1"/>
  <c r="K56" i="2" s="1"/>
  <c r="F51" i="4" a="1"/>
  <c r="F51" i="4" s="1"/>
  <c r="G51" i="4" s="1"/>
  <c r="O56" i="2" a="1"/>
  <c r="O56" i="2" s="1"/>
  <c r="E56" i="2" a="1"/>
  <c r="E56" i="2" s="1"/>
  <c r="F56" i="2" a="1"/>
  <c r="F56" i="2" s="1"/>
  <c r="I57" i="2" l="1" a="1"/>
  <c r="I57" i="2" s="1"/>
  <c r="D57" i="2" a="1"/>
  <c r="D57" i="2" s="1"/>
  <c r="J57" i="2" a="1"/>
  <c r="J57" i="2" s="1"/>
  <c r="M57" i="2" a="1"/>
  <c r="M57" i="2" s="1"/>
  <c r="Q57" i="2" a="1"/>
  <c r="Q57" i="2" s="1"/>
  <c r="K57" i="2" a="1"/>
  <c r="K57" i="2" s="1"/>
  <c r="F57" i="2" a="1"/>
  <c r="F57" i="2" s="1"/>
  <c r="E57" i="2" a="1"/>
  <c r="E57" i="2" s="1"/>
  <c r="P57" i="2" a="1"/>
  <c r="P57" i="2" s="1"/>
  <c r="N57" i="2" a="1"/>
  <c r="N57" i="2" s="1"/>
  <c r="G57" i="2" a="1"/>
  <c r="G57" i="2" s="1"/>
  <c r="L57" i="2" a="1"/>
  <c r="L57" i="2" s="1"/>
  <c r="H57" i="2" a="1"/>
  <c r="H57" i="2" s="1"/>
  <c r="F52" i="4" a="1"/>
  <c r="F52" i="4" s="1"/>
  <c r="G52" i="4" s="1"/>
  <c r="O57" i="2" a="1"/>
  <c r="O57" i="2" s="1"/>
  <c r="F53" i="4" l="1" a="1"/>
  <c r="F53" i="4" s="1"/>
  <c r="G53" i="4" l="1"/>
</calcChain>
</file>

<file path=xl/sharedStrings.xml><?xml version="1.0" encoding="utf-8"?>
<sst xmlns="http://schemas.openxmlformats.org/spreadsheetml/2006/main" count="1150" uniqueCount="91">
  <si>
    <t>Kans op 0 schades</t>
  </si>
  <si>
    <t>Kans op 1 schade</t>
  </si>
  <si>
    <t>Kans op 2 schades</t>
  </si>
  <si>
    <t>Kans op 3 op meer schades</t>
  </si>
  <si>
    <t>Van trede</t>
  </si>
  <si>
    <t>Naar trede</t>
  </si>
  <si>
    <t>Aantal verzekerden</t>
  </si>
  <si>
    <t>jaar</t>
  </si>
  <si>
    <t>Trede</t>
  </si>
  <si>
    <t>Bonus-Malus trede</t>
  </si>
  <si>
    <t>Percentage van de basispremie</t>
  </si>
  <si>
    <t>Jaar</t>
  </si>
  <si>
    <t>Gemiddeld premie%</t>
  </si>
  <si>
    <t>Cumulatief gem. premie%</t>
  </si>
  <si>
    <t>Starttrede</t>
  </si>
  <si>
    <t>Schadefrequentie</t>
  </si>
  <si>
    <t>a</t>
  </si>
  <si>
    <t>c_land</t>
  </si>
  <si>
    <t>d_jong</t>
  </si>
  <si>
    <t>d_midd</t>
  </si>
  <si>
    <t>d_sen</t>
  </si>
  <si>
    <t>e_2</t>
  </si>
  <si>
    <t>e_3</t>
  </si>
  <si>
    <t>e_4</t>
  </si>
  <si>
    <t>e_5</t>
  </si>
  <si>
    <t>e_6</t>
  </si>
  <si>
    <t>Minimalisatie met noemer kwadratenfunctie = 1</t>
  </si>
  <si>
    <t>f(x)</t>
  </si>
  <si>
    <t>­</t>
  </si>
  <si>
    <t>Premie</t>
  </si>
  <si>
    <t>model</t>
  </si>
  <si>
    <t>Regio</t>
  </si>
  <si>
    <t>Leeftijd</t>
  </si>
  <si>
    <t>BM</t>
  </si>
  <si>
    <t>w_rlb</t>
  </si>
  <si>
    <t>n_rlb</t>
  </si>
  <si>
    <t>GemS_rlb</t>
  </si>
  <si>
    <t>freq_rlb</t>
  </si>
  <si>
    <t>s_rlb</t>
  </si>
  <si>
    <t>c</t>
  </si>
  <si>
    <t>d</t>
  </si>
  <si>
    <t>e</t>
  </si>
  <si>
    <t>P_rlb</t>
  </si>
  <si>
    <t>w_rlb * P_rlb</t>
  </si>
  <si>
    <t>n_rlb * P_rlb</t>
  </si>
  <si>
    <t>frequentie</t>
  </si>
  <si>
    <t>schadebedrag</t>
  </si>
  <si>
    <t>totaal</t>
  </si>
  <si>
    <t>Stad</t>
  </si>
  <si>
    <t>Jong</t>
  </si>
  <si>
    <t>BM1</t>
  </si>
  <si>
    <t>Twintiger</t>
  </si>
  <si>
    <t>Middelbaar</t>
  </si>
  <si>
    <t>Senior</t>
  </si>
  <si>
    <t>BM2</t>
  </si>
  <si>
    <t>BM3</t>
  </si>
  <si>
    <t>BM4</t>
  </si>
  <si>
    <t>BM5</t>
  </si>
  <si>
    <t>BM6</t>
  </si>
  <si>
    <t>Platteland</t>
  </si>
  <si>
    <t>Aantal polissen</t>
  </si>
  <si>
    <t>Gemiddelde schadelast per polis</t>
  </si>
  <si>
    <t>Stap</t>
  </si>
  <si>
    <t>Termen minimalisatiefunctie</t>
  </si>
  <si>
    <t>Totale schadelast per cel</t>
  </si>
  <si>
    <t>IBNR-voorziening</t>
  </si>
  <si>
    <t>Totaal</t>
  </si>
  <si>
    <t>Totale schadelast</t>
  </si>
  <si>
    <t>Afwikkelingsfactor</t>
  </si>
  <si>
    <t>Oud</t>
  </si>
  <si>
    <t>d_oud</t>
  </si>
  <si>
    <r>
      <rPr>
        <i/>
        <sz val="10"/>
        <color theme="1"/>
        <rFont val="Arial"/>
        <family val="2"/>
      </rPr>
      <t>l</t>
    </r>
    <r>
      <rPr>
        <sz val="10"/>
        <color theme="1"/>
        <rFont val="Arial"/>
        <family val="2"/>
      </rPr>
      <t>= J</t>
    </r>
  </si>
  <si>
    <r>
      <rPr>
        <i/>
        <sz val="10"/>
        <color theme="1"/>
        <rFont val="Arial"/>
        <family val="2"/>
      </rPr>
      <t>l</t>
    </r>
    <r>
      <rPr>
        <sz val="10"/>
        <color theme="1"/>
        <rFont val="Arial"/>
        <family val="2"/>
      </rPr>
      <t>= M</t>
    </r>
  </si>
  <si>
    <r>
      <rPr>
        <i/>
        <sz val="10"/>
        <color theme="1"/>
        <rFont val="Arial"/>
        <family val="2"/>
      </rPr>
      <t>l</t>
    </r>
    <r>
      <rPr>
        <sz val="10"/>
        <color theme="1"/>
        <rFont val="Arial"/>
        <family val="2"/>
      </rPr>
      <t>= O</t>
    </r>
  </si>
  <si>
    <r>
      <t>S</t>
    </r>
    <r>
      <rPr>
        <b/>
        <vertAlign val="subscript"/>
        <sz val="10"/>
        <color theme="1"/>
        <rFont val="Arial"/>
        <family val="2"/>
      </rPr>
      <t>tl</t>
    </r>
  </si>
  <si>
    <r>
      <rPr>
        <i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>= B</t>
    </r>
  </si>
  <si>
    <r>
      <t>S</t>
    </r>
    <r>
      <rPr>
        <b/>
        <vertAlign val="subscript"/>
        <sz val="10"/>
        <color theme="1"/>
        <rFont val="Arial"/>
        <family val="2"/>
      </rPr>
      <t>tl</t>
    </r>
    <r>
      <rPr>
        <b/>
        <vertAlign val="superscript"/>
        <sz val="10"/>
        <color theme="1"/>
        <rFont val="Arial"/>
        <family val="2"/>
      </rPr>
      <t>2</t>
    </r>
  </si>
  <si>
    <r>
      <rPr>
        <i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>= S</t>
    </r>
  </si>
  <si>
    <r>
      <t>w</t>
    </r>
    <r>
      <rPr>
        <b/>
        <vertAlign val="subscript"/>
        <sz val="10"/>
        <color theme="1"/>
        <rFont val="Arial"/>
        <family val="2"/>
      </rPr>
      <t>tl</t>
    </r>
  </si>
  <si>
    <r>
      <rPr>
        <b/>
        <i/>
        <sz val="10"/>
        <color theme="1"/>
        <rFont val="Arial"/>
        <family val="2"/>
      </rPr>
      <t>f</t>
    </r>
    <r>
      <rPr>
        <b/>
        <sz val="10"/>
        <color theme="1"/>
        <rFont val="Arial"/>
        <family val="2"/>
      </rPr>
      <t>(</t>
    </r>
    <r>
      <rPr>
        <b/>
        <i/>
        <sz val="10"/>
        <color theme="1"/>
        <rFont val="Arial"/>
        <family val="2"/>
      </rPr>
      <t>x</t>
    </r>
    <r>
      <rPr>
        <b/>
        <sz val="10"/>
        <color theme="1"/>
        <rFont val="Arial"/>
        <family val="2"/>
      </rPr>
      <t>)</t>
    </r>
  </si>
  <si>
    <r>
      <rPr>
        <b/>
        <i/>
        <sz val="10"/>
        <color theme="1"/>
        <rFont val="Arial"/>
        <family val="2"/>
      </rPr>
      <t>b</t>
    </r>
    <r>
      <rPr>
        <b/>
        <vertAlign val="subscript"/>
        <sz val="10"/>
        <color theme="1"/>
        <rFont val="Arial"/>
        <family val="2"/>
      </rPr>
      <t>S</t>
    </r>
  </si>
  <si>
    <r>
      <rPr>
        <b/>
        <i/>
        <sz val="10"/>
        <color theme="1"/>
        <rFont val="Arial"/>
        <family val="2"/>
      </rPr>
      <t>c</t>
    </r>
    <r>
      <rPr>
        <b/>
        <vertAlign val="subscript"/>
        <sz val="10"/>
        <color theme="1"/>
        <rFont val="Arial"/>
        <family val="2"/>
      </rPr>
      <t>J</t>
    </r>
  </si>
  <si>
    <r>
      <rPr>
        <b/>
        <i/>
        <sz val="10"/>
        <color theme="1"/>
        <rFont val="Arial"/>
        <family val="2"/>
      </rPr>
      <t>c</t>
    </r>
    <r>
      <rPr>
        <b/>
        <vertAlign val="subscript"/>
        <sz val="10"/>
        <color theme="1"/>
        <rFont val="Arial"/>
        <family val="2"/>
      </rPr>
      <t>M</t>
    </r>
  </si>
  <si>
    <r>
      <t>Noemer breuk (</t>
    </r>
    <r>
      <rPr>
        <b/>
        <sz val="10"/>
        <color theme="1"/>
        <rFont val="Symbol"/>
        <family val="1"/>
        <charset val="2"/>
      </rPr>
      <t>b</t>
    </r>
    <r>
      <rPr>
        <b/>
        <vertAlign val="superscript"/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)</t>
    </r>
  </si>
  <si>
    <r>
      <t>Teller breuk (</t>
    </r>
    <r>
      <rPr>
        <b/>
        <sz val="10"/>
        <color theme="1"/>
        <rFont val="Symbol"/>
        <family val="1"/>
        <charset val="2"/>
      </rPr>
      <t>a</t>
    </r>
    <r>
      <rPr>
        <b/>
        <vertAlign val="superscript"/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)</t>
    </r>
  </si>
  <si>
    <r>
      <rPr>
        <b/>
        <i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 xml:space="preserve">=B, </t>
    </r>
    <r>
      <rPr>
        <b/>
        <i/>
        <sz val="10"/>
        <color theme="1"/>
        <rFont val="Arial"/>
        <family val="2"/>
      </rPr>
      <t>l</t>
    </r>
    <r>
      <rPr>
        <b/>
        <sz val="10"/>
        <color theme="1"/>
        <rFont val="Arial"/>
        <family val="2"/>
      </rPr>
      <t>=J</t>
    </r>
  </si>
  <si>
    <r>
      <rPr>
        <b/>
        <i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 xml:space="preserve">=B, </t>
    </r>
    <r>
      <rPr>
        <b/>
        <i/>
        <sz val="10"/>
        <color theme="1"/>
        <rFont val="Arial"/>
        <family val="2"/>
      </rPr>
      <t>l</t>
    </r>
    <r>
      <rPr>
        <b/>
        <sz val="10"/>
        <color theme="1"/>
        <rFont val="Arial"/>
        <family val="2"/>
      </rPr>
      <t>=M</t>
    </r>
  </si>
  <si>
    <r>
      <rPr>
        <b/>
        <i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 xml:space="preserve">=B, </t>
    </r>
    <r>
      <rPr>
        <b/>
        <i/>
        <sz val="10"/>
        <color theme="1"/>
        <rFont val="Arial"/>
        <family val="2"/>
      </rPr>
      <t>l</t>
    </r>
    <r>
      <rPr>
        <b/>
        <sz val="10"/>
        <color theme="1"/>
        <rFont val="Arial"/>
        <family val="2"/>
      </rPr>
      <t>=O</t>
    </r>
  </si>
  <si>
    <r>
      <rPr>
        <b/>
        <i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 xml:space="preserve">=S, </t>
    </r>
    <r>
      <rPr>
        <b/>
        <i/>
        <sz val="10"/>
        <color theme="1"/>
        <rFont val="Arial"/>
        <family val="2"/>
      </rPr>
      <t>l</t>
    </r>
    <r>
      <rPr>
        <b/>
        <sz val="10"/>
        <color theme="1"/>
        <rFont val="Arial"/>
        <family val="2"/>
      </rPr>
      <t>=J</t>
    </r>
  </si>
  <si>
    <r>
      <rPr>
        <b/>
        <i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 xml:space="preserve">=S, </t>
    </r>
    <r>
      <rPr>
        <b/>
        <i/>
        <sz val="10"/>
        <color theme="1"/>
        <rFont val="Arial"/>
        <family val="2"/>
      </rPr>
      <t>l</t>
    </r>
    <r>
      <rPr>
        <b/>
        <sz val="10"/>
        <color theme="1"/>
        <rFont val="Arial"/>
        <family val="2"/>
      </rPr>
      <t>=M</t>
    </r>
  </si>
  <si>
    <r>
      <rPr>
        <b/>
        <i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 xml:space="preserve">=S, </t>
    </r>
    <r>
      <rPr>
        <b/>
        <i/>
        <sz val="10"/>
        <color theme="1"/>
        <rFont val="Arial"/>
        <family val="2"/>
      </rPr>
      <t>l</t>
    </r>
    <r>
      <rPr>
        <b/>
        <sz val="10"/>
        <color theme="1"/>
        <rFont val="Arial"/>
        <family val="2"/>
      </rPr>
      <t>=O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</si>
</sst>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%"/>
    <numFmt numFmtId="165" formatCode="0.000"/>
    <numFmt numFmtId="166" formatCode="0.0"/>
    <numFmt numFmtId="167" formatCode="_ * #,##0_ ;_ * \-#,##0_ ;_ * &quot;-&quot;??_ ;_ @_ "/>
    <numFmt numFmtId="168" formatCode="#,##0_ ;\-#,##0\ "/>
    <numFmt numFmtId="169" formatCode="#,##0.00_ ;\-#,##0.00\ "/>
    <numFmt numFmtId="170" formatCode="#,##0.000_ ;\-#,##0.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Symbol"/>
      <family val="1"/>
      <charset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166" fontId="3" fillId="5" borderId="9" xfId="0" applyNumberFormat="1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0" fontId="3" fillId="3" borderId="0" xfId="0" applyFont="1" applyFill="1"/>
    <xf numFmtId="2" fontId="3" fillId="5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/>
    </xf>
    <xf numFmtId="2" fontId="3" fillId="5" borderId="10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9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9" fontId="0" fillId="5" borderId="0" xfId="1" applyFont="1" applyFill="1" applyAlignment="1">
      <alignment horizontal="center"/>
    </xf>
    <xf numFmtId="9" fontId="0" fillId="5" borderId="0" xfId="1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3" fillId="2" borderId="0" xfId="0" applyFont="1" applyFill="1"/>
    <xf numFmtId="9" fontId="3" fillId="4" borderId="0" xfId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5" fillId="3" borderId="0" xfId="0" applyFont="1" applyFill="1" applyAlignment="1">
      <alignment vertical="center"/>
    </xf>
    <xf numFmtId="0" fontId="3" fillId="5" borderId="0" xfId="0" applyFont="1" applyFill="1" applyAlignment="1">
      <alignment horizontal="center"/>
    </xf>
    <xf numFmtId="1" fontId="3" fillId="2" borderId="0" xfId="0" applyNumberFormat="1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9" fontId="3" fillId="4" borderId="0" xfId="0" applyNumberFormat="1" applyFont="1" applyFill="1" applyAlignment="1">
      <alignment horizontal="center"/>
    </xf>
    <xf numFmtId="164" fontId="3" fillId="5" borderId="0" xfId="1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/>
    <xf numFmtId="168" fontId="3" fillId="4" borderId="0" xfId="2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center"/>
    </xf>
    <xf numFmtId="0" fontId="5" fillId="2" borderId="0" xfId="0" applyFont="1" applyFill="1"/>
    <xf numFmtId="3" fontId="3" fillId="2" borderId="0" xfId="2" applyNumberFormat="1" applyFont="1" applyFill="1" applyAlignment="1">
      <alignment horizontal="center"/>
    </xf>
    <xf numFmtId="11" fontId="3" fillId="5" borderId="0" xfId="0" applyNumberFormat="1" applyFont="1" applyFill="1"/>
    <xf numFmtId="0" fontId="5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67" fontId="3" fillId="5" borderId="10" xfId="0" applyNumberFormat="1" applyFont="1" applyFill="1" applyBorder="1"/>
    <xf numFmtId="165" fontId="3" fillId="4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69" fontId="11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3" fontId="3" fillId="5" borderId="0" xfId="0" applyNumberFormat="1" applyFont="1" applyFill="1"/>
    <xf numFmtId="169" fontId="3" fillId="5" borderId="0" xfId="0" applyNumberFormat="1" applyFont="1" applyFill="1" applyAlignment="1">
      <alignment horizontal="center"/>
    </xf>
    <xf numFmtId="170" fontId="11" fillId="5" borderId="0" xfId="0" applyNumberFormat="1" applyFont="1" applyFill="1" applyAlignment="1">
      <alignment horizontal="center"/>
    </xf>
    <xf numFmtId="0" fontId="3" fillId="3" borderId="10" xfId="0" applyFont="1" applyFill="1" applyBorder="1"/>
    <xf numFmtId="169" fontId="3" fillId="5" borderId="10" xfId="0" applyNumberFormat="1" applyFont="1" applyFill="1" applyBorder="1" applyAlignment="1">
      <alignment horizontal="center"/>
    </xf>
    <xf numFmtId="170" fontId="3" fillId="5" borderId="10" xfId="0" applyNumberFormat="1" applyFont="1" applyFill="1" applyBorder="1" applyAlignment="1">
      <alignment horizontal="center"/>
    </xf>
    <xf numFmtId="170" fontId="11" fillId="5" borderId="10" xfId="0" applyNumberFormat="1" applyFont="1" applyFill="1" applyBorder="1" applyAlignment="1">
      <alignment horizontal="center"/>
    </xf>
    <xf numFmtId="3" fontId="3" fillId="5" borderId="10" xfId="0" applyNumberFormat="1" applyFont="1" applyFill="1" applyBorder="1"/>
    <xf numFmtId="167" fontId="5" fillId="5" borderId="0" xfId="0" applyNumberFormat="1" applyFont="1" applyFill="1"/>
    <xf numFmtId="167" fontId="3" fillId="2" borderId="0" xfId="0" applyNumberFormat="1" applyFont="1" applyFill="1"/>
    <xf numFmtId="169" fontId="11" fillId="2" borderId="0" xfId="0" applyNumberFormat="1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169" fontId="3" fillId="2" borderId="0" xfId="0" applyNumberFormat="1" applyFont="1" applyFill="1" applyAlignment="1">
      <alignment horizontal="center"/>
    </xf>
    <xf numFmtId="170" fontId="11" fillId="2" borderId="0" xfId="0" applyNumberFormat="1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2" builtinId="3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CCFFFF"/>
      <color rgb="FF99FFCC"/>
      <color rgb="FF66CCFF"/>
      <color rgb="FFFFFFCC"/>
      <color rgb="FF99FF66"/>
      <color rgb="FFCCECFF"/>
      <color rgb="FFFFFF99"/>
      <color rgb="FFCCFFCC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top%20bestanden%20HP/Dennis/Zebra/Voorbeeld%20marginale%20tota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eeld marginale totalen"/>
      <sheetName val="Narekenen voorbeeld Rob"/>
      <sheetName val="H3 - freq, bedrag, last"/>
      <sheetName val="H3 - Stap-voor-stap voorbeeld"/>
      <sheetName val="H3 - Voorbeeld en opdracht"/>
      <sheetName val="Aanvullende analyse"/>
      <sheetName val="Grafiek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2">
          <cell r="A12">
            <v>150</v>
          </cell>
        </row>
        <row r="15">
          <cell r="C15">
            <v>441.81321191578689</v>
          </cell>
          <cell r="D15">
            <v>1.3081538267360053</v>
          </cell>
          <cell r="E15">
            <v>0.79999924834127234</v>
          </cell>
        </row>
        <row r="17">
          <cell r="C17">
            <v>1.3346059251041829</v>
          </cell>
        </row>
        <row r="21">
          <cell r="C21">
            <v>448.48753424123583</v>
          </cell>
          <cell r="D21">
            <v>1.3253701712898021</v>
          </cell>
          <cell r="E21">
            <v>0.79999940324677632</v>
          </cell>
        </row>
        <row r="23">
          <cell r="C23">
            <v>1.301901864319134</v>
          </cell>
        </row>
        <row r="26">
          <cell r="C26">
            <v>446.26647174209239</v>
          </cell>
          <cell r="D26">
            <v>1.3112347702279536</v>
          </cell>
          <cell r="E26">
            <v>0.80000006642133015</v>
          </cell>
        </row>
        <row r="28">
          <cell r="C28">
            <v>1.3160158063973837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CCFF"/>
  </sheetPr>
  <dimension ref="B2:S25"/>
  <sheetViews>
    <sheetView zoomScaleNormal="100" workbookViewId="0">
      <selection activeCell="B9" sqref="B9:Q24"/>
    </sheetView>
  </sheetViews>
  <sheetFormatPr defaultColWidth="9" defaultRowHeight="13.2" x14ac:dyDescent="0.25"/>
  <cols>
    <col min="1" max="1" width="4" style="57" customWidth="1"/>
    <col min="2" max="2" width="25.109375" style="57" customWidth="1"/>
    <col min="3" max="3" width="9" style="57"/>
    <col min="4" max="17" width="4.88671875" style="57" customWidth="1"/>
    <col min="18" max="16384" width="9" style="57"/>
  </cols>
  <sheetData>
    <row r="2" spans="2:19" x14ac:dyDescent="0.25">
      <c r="B2" s="21" t="s">
        <v>15</v>
      </c>
      <c r="C2" s="58">
        <v>0.15</v>
      </c>
    </row>
    <row r="4" spans="2:19" x14ac:dyDescent="0.25">
      <c r="B4" s="21" t="s">
        <v>0</v>
      </c>
      <c r="C4" s="59">
        <f>_xlfn.POISSON.DIST(0,schadefreq,FALSE)</f>
        <v>0.86070797642505781</v>
      </c>
      <c r="H4" s="60"/>
    </row>
    <row r="5" spans="2:19" x14ac:dyDescent="0.25">
      <c r="B5" s="21" t="s">
        <v>1</v>
      </c>
      <c r="C5" s="59">
        <f>_xlfn.POISSON.DIST(1,schadefreq,FALSE)</f>
        <v>0.12910619646375865</v>
      </c>
      <c r="H5" s="60"/>
    </row>
    <row r="6" spans="2:19" x14ac:dyDescent="0.25">
      <c r="B6" s="21" t="s">
        <v>2</v>
      </c>
      <c r="C6" s="59">
        <f>_xlfn.POISSON.DIST(2,schadefreq,FALSE)</f>
        <v>9.6829647347818973E-3</v>
      </c>
      <c r="H6" s="60"/>
    </row>
    <row r="7" spans="2:19" x14ac:dyDescent="0.25">
      <c r="B7" s="21" t="s">
        <v>3</v>
      </c>
      <c r="C7" s="59">
        <f>1-SUM(C4:C6)</f>
        <v>5.028623764016249E-4</v>
      </c>
      <c r="H7" s="60"/>
    </row>
    <row r="9" spans="2:19" ht="20.25" customHeight="1" x14ac:dyDescent="0.25">
      <c r="B9" s="17"/>
      <c r="C9" s="17"/>
      <c r="D9" s="17"/>
      <c r="E9" s="17"/>
      <c r="F9" s="17"/>
      <c r="G9" s="17"/>
      <c r="H9" s="17"/>
      <c r="I9" s="61" t="s">
        <v>5</v>
      </c>
      <c r="J9" s="17"/>
      <c r="K9" s="17"/>
      <c r="L9" s="17"/>
      <c r="M9" s="17"/>
      <c r="N9" s="17"/>
      <c r="O9" s="17"/>
      <c r="P9" s="17"/>
      <c r="Q9" s="17"/>
    </row>
    <row r="10" spans="2:19" x14ac:dyDescent="0.25">
      <c r="B10" s="17"/>
      <c r="C10" s="17"/>
      <c r="D10" s="56">
        <v>1</v>
      </c>
      <c r="E10" s="56">
        <f>D10+1</f>
        <v>2</v>
      </c>
      <c r="F10" s="56">
        <f t="shared" ref="F10:Q10" si="0">E10+1</f>
        <v>3</v>
      </c>
      <c r="G10" s="56">
        <f t="shared" si="0"/>
        <v>4</v>
      </c>
      <c r="H10" s="56">
        <f t="shared" si="0"/>
        <v>5</v>
      </c>
      <c r="I10" s="56">
        <f t="shared" si="0"/>
        <v>6</v>
      </c>
      <c r="J10" s="56">
        <f t="shared" si="0"/>
        <v>7</v>
      </c>
      <c r="K10" s="56">
        <f t="shared" si="0"/>
        <v>8</v>
      </c>
      <c r="L10" s="56">
        <f t="shared" si="0"/>
        <v>9</v>
      </c>
      <c r="M10" s="56">
        <f t="shared" si="0"/>
        <v>10</v>
      </c>
      <c r="N10" s="56">
        <f t="shared" si="0"/>
        <v>11</v>
      </c>
      <c r="O10" s="56">
        <f t="shared" si="0"/>
        <v>12</v>
      </c>
      <c r="P10" s="56">
        <f t="shared" si="0"/>
        <v>13</v>
      </c>
      <c r="Q10" s="56">
        <f t="shared" si="0"/>
        <v>14</v>
      </c>
    </row>
    <row r="11" spans="2:19" x14ac:dyDescent="0.25">
      <c r="B11" s="17"/>
      <c r="C11" s="56">
        <v>1</v>
      </c>
      <c r="D11" s="27">
        <f>kans_1+kans_2+kans_3</f>
        <v>0.13929202357494216</v>
      </c>
      <c r="E11" s="27">
        <f>kans_0</f>
        <v>0.86070797642505781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S11" s="60"/>
    </row>
    <row r="12" spans="2:19" x14ac:dyDescent="0.25">
      <c r="B12" s="17"/>
      <c r="C12" s="56">
        <f>C11+1</f>
        <v>2</v>
      </c>
      <c r="D12" s="27">
        <f>kans_1+kans_2+kans_3</f>
        <v>0.13929202357494216</v>
      </c>
      <c r="E12" s="27"/>
      <c r="F12" s="27">
        <f>kans_0</f>
        <v>0.86070797642505781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S12" s="60"/>
    </row>
    <row r="13" spans="2:19" x14ac:dyDescent="0.25">
      <c r="B13" s="17"/>
      <c r="C13" s="56">
        <f t="shared" ref="C13:C24" si="1">C12+1</f>
        <v>3</v>
      </c>
      <c r="D13" s="27">
        <f>kans_1+kans_2+kans_3</f>
        <v>0.13929202357494216</v>
      </c>
      <c r="E13" s="27"/>
      <c r="F13" s="27"/>
      <c r="G13" s="27">
        <f>kans_0</f>
        <v>0.86070797642505781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S13" s="60"/>
    </row>
    <row r="14" spans="2:19" x14ac:dyDescent="0.25">
      <c r="B14" s="17"/>
      <c r="C14" s="56">
        <f t="shared" si="1"/>
        <v>4</v>
      </c>
      <c r="D14" s="27">
        <f>kans_1+kans_2+kans_3</f>
        <v>0.13929202357494216</v>
      </c>
      <c r="E14" s="27"/>
      <c r="F14" s="27"/>
      <c r="G14" s="27"/>
      <c r="H14" s="27">
        <f>kans_0</f>
        <v>0.86070797642505781</v>
      </c>
      <c r="I14" s="27"/>
      <c r="J14" s="27"/>
      <c r="K14" s="27"/>
      <c r="L14" s="27"/>
      <c r="M14" s="27"/>
      <c r="N14" s="27"/>
      <c r="O14" s="27"/>
      <c r="P14" s="27"/>
      <c r="Q14" s="27"/>
      <c r="S14" s="60"/>
    </row>
    <row r="15" spans="2:19" x14ac:dyDescent="0.25">
      <c r="B15" s="17"/>
      <c r="C15" s="56">
        <f t="shared" si="1"/>
        <v>5</v>
      </c>
      <c r="D15" s="27">
        <f>kans_2+kans_3</f>
        <v>1.0185827111183522E-2</v>
      </c>
      <c r="E15" s="27">
        <f>kans_1</f>
        <v>0.12910619646375865</v>
      </c>
      <c r="F15" s="27"/>
      <c r="G15" s="27"/>
      <c r="H15" s="27"/>
      <c r="I15" s="27">
        <f>kans_0</f>
        <v>0.86070797642505781</v>
      </c>
      <c r="J15" s="27"/>
      <c r="K15" s="27"/>
      <c r="L15" s="27"/>
      <c r="M15" s="27"/>
      <c r="N15" s="27"/>
      <c r="O15" s="27"/>
      <c r="P15" s="27"/>
      <c r="Q15" s="27"/>
      <c r="S15" s="60"/>
    </row>
    <row r="16" spans="2:19" x14ac:dyDescent="0.25">
      <c r="B16" s="17"/>
      <c r="C16" s="56">
        <f t="shared" si="1"/>
        <v>6</v>
      </c>
      <c r="D16" s="27">
        <f>kans_2+kans_3</f>
        <v>1.0185827111183522E-2</v>
      </c>
      <c r="E16" s="27"/>
      <c r="F16" s="27">
        <f>kans_1</f>
        <v>0.12910619646375865</v>
      </c>
      <c r="G16" s="27"/>
      <c r="H16" s="27"/>
      <c r="I16" s="27"/>
      <c r="J16" s="27">
        <f>kans_0</f>
        <v>0.86070797642505781</v>
      </c>
      <c r="K16" s="27"/>
      <c r="L16" s="27"/>
      <c r="M16" s="27"/>
      <c r="N16" s="27"/>
      <c r="O16" s="27"/>
      <c r="P16" s="27"/>
      <c r="Q16" s="27"/>
      <c r="S16" s="60"/>
    </row>
    <row r="17" spans="2:19" x14ac:dyDescent="0.25">
      <c r="B17" s="56" t="s">
        <v>4</v>
      </c>
      <c r="C17" s="56">
        <f t="shared" si="1"/>
        <v>7</v>
      </c>
      <c r="D17" s="27">
        <f>kans_2+kans_3</f>
        <v>1.0185827111183522E-2</v>
      </c>
      <c r="E17" s="27"/>
      <c r="F17" s="27"/>
      <c r="G17" s="27">
        <f>kans_1</f>
        <v>0.12910619646375865</v>
      </c>
      <c r="H17" s="27"/>
      <c r="I17" s="27"/>
      <c r="J17" s="27"/>
      <c r="K17" s="27">
        <f>kans_0</f>
        <v>0.86070797642505781</v>
      </c>
      <c r="L17" s="27"/>
      <c r="M17" s="27"/>
      <c r="N17" s="27"/>
      <c r="O17" s="27"/>
      <c r="P17" s="27"/>
      <c r="Q17" s="27"/>
      <c r="S17" s="60"/>
    </row>
    <row r="18" spans="2:19" x14ac:dyDescent="0.25">
      <c r="B18" s="17"/>
      <c r="C18" s="56">
        <f t="shared" si="1"/>
        <v>8</v>
      </c>
      <c r="D18" s="27">
        <f>kans_2+kans_3</f>
        <v>1.0185827111183522E-2</v>
      </c>
      <c r="E18" s="27"/>
      <c r="F18" s="27"/>
      <c r="G18" s="27"/>
      <c r="H18" s="27">
        <f>kans_1</f>
        <v>0.12910619646375865</v>
      </c>
      <c r="I18" s="27"/>
      <c r="J18" s="27"/>
      <c r="K18" s="27"/>
      <c r="L18" s="27">
        <f>kans_0</f>
        <v>0.86070797642505781</v>
      </c>
      <c r="M18" s="27"/>
      <c r="N18" s="27"/>
      <c r="O18" s="27"/>
      <c r="P18" s="27"/>
      <c r="Q18" s="27"/>
      <c r="S18" s="60"/>
    </row>
    <row r="19" spans="2:19" x14ac:dyDescent="0.25">
      <c r="B19" s="17"/>
      <c r="C19" s="56">
        <f t="shared" si="1"/>
        <v>9</v>
      </c>
      <c r="D19" s="27">
        <f t="shared" ref="D19:D24" si="2">kans_3</f>
        <v>5.028623764016249E-4</v>
      </c>
      <c r="E19" s="27">
        <f>kans_2</f>
        <v>9.6829647347818973E-3</v>
      </c>
      <c r="F19" s="27"/>
      <c r="G19" s="27"/>
      <c r="H19" s="27"/>
      <c r="I19" s="27">
        <f>kans_1</f>
        <v>0.12910619646375865</v>
      </c>
      <c r="J19" s="27"/>
      <c r="K19" s="27"/>
      <c r="L19" s="27"/>
      <c r="M19" s="27">
        <f>kans_0</f>
        <v>0.86070797642505781</v>
      </c>
      <c r="N19" s="27"/>
      <c r="O19" s="27"/>
      <c r="P19" s="27"/>
      <c r="Q19" s="27"/>
      <c r="S19" s="60"/>
    </row>
    <row r="20" spans="2:19" x14ac:dyDescent="0.25">
      <c r="B20" s="17"/>
      <c r="C20" s="56">
        <f t="shared" si="1"/>
        <v>10</v>
      </c>
      <c r="D20" s="27">
        <f t="shared" si="2"/>
        <v>5.028623764016249E-4</v>
      </c>
      <c r="E20" s="27"/>
      <c r="F20" s="27">
        <f>kans_2</f>
        <v>9.6829647347818973E-3</v>
      </c>
      <c r="G20" s="27"/>
      <c r="H20" s="27"/>
      <c r="I20" s="27"/>
      <c r="J20" s="27">
        <f>kans_1</f>
        <v>0.12910619646375865</v>
      </c>
      <c r="K20" s="27"/>
      <c r="L20" s="27"/>
      <c r="M20" s="27"/>
      <c r="N20" s="27">
        <f>kans_0</f>
        <v>0.86070797642505781</v>
      </c>
      <c r="O20" s="27"/>
      <c r="P20" s="27"/>
      <c r="Q20" s="27"/>
      <c r="S20" s="60"/>
    </row>
    <row r="21" spans="2:19" x14ac:dyDescent="0.25">
      <c r="B21" s="17"/>
      <c r="C21" s="56">
        <f t="shared" si="1"/>
        <v>11</v>
      </c>
      <c r="D21" s="27">
        <f t="shared" si="2"/>
        <v>5.028623764016249E-4</v>
      </c>
      <c r="E21" s="27"/>
      <c r="F21" s="27">
        <f>kans_2</f>
        <v>9.6829647347818973E-3</v>
      </c>
      <c r="G21" s="27"/>
      <c r="H21" s="27"/>
      <c r="I21" s="27"/>
      <c r="J21" s="27">
        <f>kans_1</f>
        <v>0.12910619646375865</v>
      </c>
      <c r="K21" s="27"/>
      <c r="L21" s="27"/>
      <c r="M21" s="27"/>
      <c r="N21" s="27"/>
      <c r="O21" s="27">
        <f>kans_0</f>
        <v>0.86070797642505781</v>
      </c>
      <c r="P21" s="27"/>
      <c r="Q21" s="27"/>
      <c r="S21" s="60"/>
    </row>
    <row r="22" spans="2:19" x14ac:dyDescent="0.25">
      <c r="B22" s="17"/>
      <c r="C22" s="56">
        <f t="shared" si="1"/>
        <v>12</v>
      </c>
      <c r="D22" s="27">
        <f t="shared" si="2"/>
        <v>5.028623764016249E-4</v>
      </c>
      <c r="E22" s="27"/>
      <c r="F22" s="27"/>
      <c r="G22" s="27">
        <f>kans_2</f>
        <v>9.6829647347818973E-3</v>
      </c>
      <c r="H22" s="27"/>
      <c r="I22" s="27"/>
      <c r="J22" s="27"/>
      <c r="K22" s="27">
        <f>kans_1</f>
        <v>0.12910619646375865</v>
      </c>
      <c r="L22" s="27"/>
      <c r="M22" s="27"/>
      <c r="N22" s="27"/>
      <c r="O22" s="27"/>
      <c r="P22" s="27">
        <f>kans_0</f>
        <v>0.86070797642505781</v>
      </c>
      <c r="Q22" s="27"/>
      <c r="S22" s="60"/>
    </row>
    <row r="23" spans="2:19" x14ac:dyDescent="0.25">
      <c r="B23" s="17"/>
      <c r="C23" s="56">
        <f t="shared" si="1"/>
        <v>13</v>
      </c>
      <c r="D23" s="27">
        <f t="shared" si="2"/>
        <v>5.028623764016249E-4</v>
      </c>
      <c r="E23" s="27"/>
      <c r="F23" s="27"/>
      <c r="G23" s="27">
        <f>kans_2</f>
        <v>9.6829647347818973E-3</v>
      </c>
      <c r="H23" s="27"/>
      <c r="I23" s="27"/>
      <c r="J23" s="27"/>
      <c r="K23" s="27">
        <f>kans_1</f>
        <v>0.12910619646375865</v>
      </c>
      <c r="L23" s="27"/>
      <c r="M23" s="27"/>
      <c r="N23" s="27"/>
      <c r="O23" s="27"/>
      <c r="P23" s="27"/>
      <c r="Q23" s="27">
        <f>kans_0</f>
        <v>0.86070797642505781</v>
      </c>
      <c r="S23" s="60"/>
    </row>
    <row r="24" spans="2:19" x14ac:dyDescent="0.25">
      <c r="B24" s="17"/>
      <c r="C24" s="56">
        <f t="shared" si="1"/>
        <v>14</v>
      </c>
      <c r="D24" s="27">
        <f t="shared" si="2"/>
        <v>5.028623764016249E-4</v>
      </c>
      <c r="E24" s="27"/>
      <c r="F24" s="27"/>
      <c r="G24" s="27"/>
      <c r="H24" s="27">
        <f>kans_2</f>
        <v>9.6829647347818973E-3</v>
      </c>
      <c r="I24" s="27"/>
      <c r="J24" s="27"/>
      <c r="K24" s="27"/>
      <c r="L24" s="27">
        <f>kans_1</f>
        <v>0.12910619646375865</v>
      </c>
      <c r="M24" s="27"/>
      <c r="N24" s="27"/>
      <c r="O24" s="27"/>
      <c r="P24" s="27"/>
      <c r="Q24" s="27">
        <f>kans_0</f>
        <v>0.86070797642505781</v>
      </c>
      <c r="S24" s="60"/>
    </row>
    <row r="25" spans="2:19" x14ac:dyDescent="0.25">
      <c r="C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CCFF"/>
  </sheetPr>
  <dimension ref="B2:S57"/>
  <sheetViews>
    <sheetView workbookViewId="0">
      <pane ySplit="6" topLeftCell="A7" activePane="bottomLeft" state="frozen"/>
      <selection activeCell="L23" sqref="L23"/>
      <selection pane="bottomLeft" activeCell="C5" sqref="C5:Q18"/>
    </sheetView>
  </sheetViews>
  <sheetFormatPr defaultColWidth="9" defaultRowHeight="13.2" x14ac:dyDescent="0.25"/>
  <cols>
    <col min="1" max="1" width="4.6640625" style="57" customWidth="1"/>
    <col min="2" max="2" width="18.21875" style="57" customWidth="1"/>
    <col min="3" max="3" width="9" style="57"/>
    <col min="4" max="17" width="6.6640625" style="57" customWidth="1"/>
    <col min="18" max="16384" width="9" style="57"/>
  </cols>
  <sheetData>
    <row r="2" spans="2:19" x14ac:dyDescent="0.25">
      <c r="B2" s="21" t="s">
        <v>6</v>
      </c>
      <c r="C2" s="23">
        <v>1000</v>
      </c>
    </row>
    <row r="3" spans="2:19" x14ac:dyDescent="0.25">
      <c r="B3" s="21" t="s">
        <v>14</v>
      </c>
      <c r="C3" s="25">
        <v>2</v>
      </c>
    </row>
    <row r="5" spans="2:19" ht="20.25" customHeight="1" x14ac:dyDescent="0.25">
      <c r="C5" s="17"/>
      <c r="D5" s="17"/>
      <c r="E5" s="17"/>
      <c r="F5" s="17"/>
      <c r="G5" s="17"/>
      <c r="H5" s="17"/>
      <c r="I5" s="17"/>
      <c r="J5" s="61" t="s">
        <v>9</v>
      </c>
      <c r="K5" s="17"/>
      <c r="L5" s="17"/>
      <c r="M5" s="17"/>
      <c r="N5" s="17"/>
      <c r="O5" s="17"/>
      <c r="P5" s="17"/>
      <c r="Q5" s="17"/>
    </row>
    <row r="6" spans="2:19" x14ac:dyDescent="0.25">
      <c r="C6" s="56" t="s">
        <v>7</v>
      </c>
      <c r="D6" s="56">
        <v>1</v>
      </c>
      <c r="E6" s="56">
        <f>D6+1</f>
        <v>2</v>
      </c>
      <c r="F6" s="56">
        <f t="shared" ref="F6:Q6" si="0">E6+1</f>
        <v>3</v>
      </c>
      <c r="G6" s="56">
        <f t="shared" si="0"/>
        <v>4</v>
      </c>
      <c r="H6" s="56">
        <f t="shared" si="0"/>
        <v>5</v>
      </c>
      <c r="I6" s="56">
        <f t="shared" si="0"/>
        <v>6</v>
      </c>
      <c r="J6" s="56">
        <f t="shared" si="0"/>
        <v>7</v>
      </c>
      <c r="K6" s="56">
        <f t="shared" si="0"/>
        <v>8</v>
      </c>
      <c r="L6" s="56">
        <f t="shared" si="0"/>
        <v>9</v>
      </c>
      <c r="M6" s="56">
        <f t="shared" si="0"/>
        <v>10</v>
      </c>
      <c r="N6" s="56">
        <f t="shared" si="0"/>
        <v>11</v>
      </c>
      <c r="O6" s="56">
        <f t="shared" si="0"/>
        <v>12</v>
      </c>
      <c r="P6" s="56">
        <f t="shared" si="0"/>
        <v>13</v>
      </c>
      <c r="Q6" s="56">
        <f t="shared" si="0"/>
        <v>14</v>
      </c>
    </row>
    <row r="7" spans="2:19" x14ac:dyDescent="0.25">
      <c r="C7" s="56">
        <v>0</v>
      </c>
      <c r="D7" s="62">
        <f t="shared" ref="D7:Q7" si="1">IF(D$6=instaptrede,aantal_verz,0)</f>
        <v>0</v>
      </c>
      <c r="E7" s="62">
        <f t="shared" si="1"/>
        <v>1000</v>
      </c>
      <c r="F7" s="62">
        <f t="shared" si="1"/>
        <v>0</v>
      </c>
      <c r="G7" s="62">
        <f t="shared" si="1"/>
        <v>0</v>
      </c>
      <c r="H7" s="62">
        <f t="shared" si="1"/>
        <v>0</v>
      </c>
      <c r="I7" s="62">
        <f t="shared" si="1"/>
        <v>0</v>
      </c>
      <c r="J7" s="62">
        <f t="shared" si="1"/>
        <v>0</v>
      </c>
      <c r="K7" s="62">
        <f t="shared" si="1"/>
        <v>0</v>
      </c>
      <c r="L7" s="62">
        <f t="shared" si="1"/>
        <v>0</v>
      </c>
      <c r="M7" s="62">
        <f t="shared" si="1"/>
        <v>0</v>
      </c>
      <c r="N7" s="62">
        <f t="shared" si="1"/>
        <v>0</v>
      </c>
      <c r="O7" s="62">
        <f t="shared" si="1"/>
        <v>0</v>
      </c>
      <c r="P7" s="62">
        <f t="shared" si="1"/>
        <v>0</v>
      </c>
      <c r="Q7" s="62">
        <f t="shared" si="1"/>
        <v>0</v>
      </c>
      <c r="S7" s="63"/>
    </row>
    <row r="8" spans="2:19" x14ac:dyDescent="0.25">
      <c r="C8" s="56">
        <f>C7+1</f>
        <v>1</v>
      </c>
      <c r="D8" s="26">
        <f t="array" ref="D8">SUMPRODUCT($D7:$Q7,TRANSPOSE('Opdracht 1 - 1. Overgangskansen'!D$11:D$24))</f>
        <v>139.29202357494216</v>
      </c>
      <c r="E8" s="26">
        <f t="array" ref="E8">SUMPRODUCT($D7:$Q7,TRANSPOSE('Opdracht 1 - 1. Overgangskansen'!E$11:E$24))</f>
        <v>0</v>
      </c>
      <c r="F8" s="26">
        <f t="array" ref="F8">SUMPRODUCT($D7:$Q7,TRANSPOSE('Opdracht 1 - 1. Overgangskansen'!F$11:F$24))</f>
        <v>860.70797642505784</v>
      </c>
      <c r="G8" s="26">
        <f t="array" ref="G8">SUMPRODUCT($D7:$Q7,TRANSPOSE('Opdracht 1 - 1. Overgangskansen'!G$11:G$24))</f>
        <v>0</v>
      </c>
      <c r="H8" s="26">
        <f t="array" ref="H8">SUMPRODUCT($D7:$Q7,TRANSPOSE('Opdracht 1 - 1. Overgangskansen'!H$11:H$24))</f>
        <v>0</v>
      </c>
      <c r="I8" s="26">
        <f t="array" ref="I8">SUMPRODUCT($D7:$Q7,TRANSPOSE('Opdracht 1 - 1. Overgangskansen'!I$11:I$24))</f>
        <v>0</v>
      </c>
      <c r="J8" s="26">
        <f t="array" ref="J8">SUMPRODUCT($D7:$Q7,TRANSPOSE('Opdracht 1 - 1. Overgangskansen'!J$11:J$24))</f>
        <v>0</v>
      </c>
      <c r="K8" s="26">
        <f t="array" ref="K8">SUMPRODUCT($D7:$Q7,TRANSPOSE('Opdracht 1 - 1. Overgangskansen'!K$11:K$24))</f>
        <v>0</v>
      </c>
      <c r="L8" s="26">
        <f t="array" ref="L8">SUMPRODUCT($D7:$Q7,TRANSPOSE('Opdracht 1 - 1. Overgangskansen'!L$11:L$24))</f>
        <v>0</v>
      </c>
      <c r="M8" s="26">
        <f t="array" ref="M8">SUMPRODUCT($D7:$Q7,TRANSPOSE('Opdracht 1 - 1. Overgangskansen'!M$11:M$24))</f>
        <v>0</v>
      </c>
      <c r="N8" s="26">
        <f t="array" ref="N8">SUMPRODUCT($D7:$Q7,TRANSPOSE('Opdracht 1 - 1. Overgangskansen'!N$11:N$24))</f>
        <v>0</v>
      </c>
      <c r="O8" s="26">
        <f t="array" ref="O8">SUMPRODUCT($D7:$Q7,TRANSPOSE('Opdracht 1 - 1. Overgangskansen'!O$11:O$24))</f>
        <v>0</v>
      </c>
      <c r="P8" s="26">
        <f t="array" ref="P8">SUMPRODUCT($D7:$Q7,TRANSPOSE('Opdracht 1 - 1. Overgangskansen'!P$11:P$24))</f>
        <v>0</v>
      </c>
      <c r="Q8" s="26">
        <f t="array" ref="Q8">SUMPRODUCT($D7:$Q7,TRANSPOSE('Opdracht 1 - 1. Overgangskansen'!Q$11:Q$24))</f>
        <v>0</v>
      </c>
      <c r="S8" s="63"/>
    </row>
    <row r="9" spans="2:19" x14ac:dyDescent="0.25">
      <c r="C9" s="56">
        <f>C8+1</f>
        <v>2</v>
      </c>
      <c r="D9" s="26">
        <f t="array" ref="D9">SUMPRODUCT($D8:$Q8,TRANSPOSE('Opdracht 1 - 1. Overgangskansen'!D$11:D$24))</f>
        <v>139.29202357494216</v>
      </c>
      <c r="E9" s="26">
        <f t="array" ref="E9">SUMPRODUCT($D8:$Q8,TRANSPOSE('Opdracht 1 - 1. Overgangskansen'!E$11:E$24))</f>
        <v>119.88975574333992</v>
      </c>
      <c r="F9" s="26">
        <f t="array" ref="F9">SUMPRODUCT($D8:$Q8,TRANSPOSE('Opdracht 1 - 1. Overgangskansen'!F$11:F$24))</f>
        <v>0</v>
      </c>
      <c r="G9" s="26">
        <f t="array" ref="G9">SUMPRODUCT($D8:$Q8,TRANSPOSE('Opdracht 1 - 1. Overgangskansen'!G$11:G$24))</f>
        <v>740.81822068171789</v>
      </c>
      <c r="H9" s="26">
        <f t="array" ref="H9">SUMPRODUCT($D8:$Q8,TRANSPOSE('Opdracht 1 - 1. Overgangskansen'!H$11:H$24))</f>
        <v>0</v>
      </c>
      <c r="I9" s="26">
        <f t="array" ref="I9">SUMPRODUCT($D8:$Q8,TRANSPOSE('Opdracht 1 - 1. Overgangskansen'!I$11:I$24))</f>
        <v>0</v>
      </c>
      <c r="J9" s="26">
        <f t="array" ref="J9">SUMPRODUCT($D8:$Q8,TRANSPOSE('Opdracht 1 - 1. Overgangskansen'!J$11:J$24))</f>
        <v>0</v>
      </c>
      <c r="K9" s="26">
        <f t="array" ref="K9">SUMPRODUCT($D8:$Q8,TRANSPOSE('Opdracht 1 - 1. Overgangskansen'!K$11:K$24))</f>
        <v>0</v>
      </c>
      <c r="L9" s="26">
        <f t="array" ref="L9">SUMPRODUCT($D8:$Q8,TRANSPOSE('Opdracht 1 - 1. Overgangskansen'!L$11:L$24))</f>
        <v>0</v>
      </c>
      <c r="M9" s="26">
        <f t="array" ref="M9">SUMPRODUCT($D8:$Q8,TRANSPOSE('Opdracht 1 - 1. Overgangskansen'!M$11:M$24))</f>
        <v>0</v>
      </c>
      <c r="N9" s="26">
        <f t="array" ref="N9">SUMPRODUCT($D8:$Q8,TRANSPOSE('Opdracht 1 - 1. Overgangskansen'!N$11:N$24))</f>
        <v>0</v>
      </c>
      <c r="O9" s="26">
        <f t="array" ref="O9">SUMPRODUCT($D8:$Q8,TRANSPOSE('Opdracht 1 - 1. Overgangskansen'!O$11:O$24))</f>
        <v>0</v>
      </c>
      <c r="P9" s="26">
        <f t="array" ref="P9">SUMPRODUCT($D8:$Q8,TRANSPOSE('Opdracht 1 - 1. Overgangskansen'!P$11:P$24))</f>
        <v>0</v>
      </c>
      <c r="Q9" s="26">
        <f t="array" ref="Q9">SUMPRODUCT($D8:$Q8,TRANSPOSE('Opdracht 1 - 1. Overgangskansen'!Q$11:Q$24))</f>
        <v>0</v>
      </c>
      <c r="S9" s="63"/>
    </row>
    <row r="10" spans="2:19" x14ac:dyDescent="0.25">
      <c r="C10" s="56">
        <f t="shared" ref="C10:C17" si="2">C9+1</f>
        <v>3</v>
      </c>
      <c r="D10" s="26">
        <f t="array" ref="D10">SUMPRODUCT($D9:$Q9,TRANSPOSE('Opdracht 1 - 1. Overgangskansen'!D$11:D$24))</f>
        <v>139.29202357494216</v>
      </c>
      <c r="E10" s="26">
        <f t="array" ref="E10">SUMPRODUCT($D9:$Q9,TRANSPOSE('Opdracht 1 - 1. Overgangskansen'!E$11:E$24))</f>
        <v>119.88975574333992</v>
      </c>
      <c r="F10" s="26">
        <f t="array" ref="F10">SUMPRODUCT($D9:$Q9,TRANSPOSE('Opdracht 1 - 1. Overgangskansen'!F$11:F$24))</f>
        <v>103.19006905994455</v>
      </c>
      <c r="G10" s="26">
        <f t="array" ref="G10">SUMPRODUCT($D9:$Q9,TRANSPOSE('Opdracht 1 - 1. Overgangskansen'!G$11:G$24))</f>
        <v>0</v>
      </c>
      <c r="H10" s="26">
        <f t="array" ref="H10">SUMPRODUCT($D9:$Q9,TRANSPOSE('Opdracht 1 - 1. Overgangskansen'!H$11:H$24))</f>
        <v>637.62815162177333</v>
      </c>
      <c r="I10" s="26">
        <f t="array" ref="I10">SUMPRODUCT($D9:$Q9,TRANSPOSE('Opdracht 1 - 1. Overgangskansen'!I$11:I$24))</f>
        <v>0</v>
      </c>
      <c r="J10" s="26">
        <f t="array" ref="J10">SUMPRODUCT($D9:$Q9,TRANSPOSE('Opdracht 1 - 1. Overgangskansen'!J$11:J$24))</f>
        <v>0</v>
      </c>
      <c r="K10" s="26">
        <f t="array" ref="K10">SUMPRODUCT($D9:$Q9,TRANSPOSE('Opdracht 1 - 1. Overgangskansen'!K$11:K$24))</f>
        <v>0</v>
      </c>
      <c r="L10" s="26">
        <f t="array" ref="L10">SUMPRODUCT($D9:$Q9,TRANSPOSE('Opdracht 1 - 1. Overgangskansen'!L$11:L$24))</f>
        <v>0</v>
      </c>
      <c r="M10" s="26">
        <f t="array" ref="M10">SUMPRODUCT($D9:$Q9,TRANSPOSE('Opdracht 1 - 1. Overgangskansen'!M$11:M$24))</f>
        <v>0</v>
      </c>
      <c r="N10" s="26">
        <f t="array" ref="N10">SUMPRODUCT($D9:$Q9,TRANSPOSE('Opdracht 1 - 1. Overgangskansen'!N$11:N$24))</f>
        <v>0</v>
      </c>
      <c r="O10" s="26">
        <f t="array" ref="O10">SUMPRODUCT($D9:$Q9,TRANSPOSE('Opdracht 1 - 1. Overgangskansen'!O$11:O$24))</f>
        <v>0</v>
      </c>
      <c r="P10" s="26">
        <f t="array" ref="P10">SUMPRODUCT($D9:$Q9,TRANSPOSE('Opdracht 1 - 1. Overgangskansen'!P$11:P$24))</f>
        <v>0</v>
      </c>
      <c r="Q10" s="26">
        <f t="array" ref="Q10">SUMPRODUCT($D9:$Q9,TRANSPOSE('Opdracht 1 - 1. Overgangskansen'!Q$11:Q$24))</f>
        <v>0</v>
      </c>
      <c r="S10" s="63"/>
    </row>
    <row r="11" spans="2:19" x14ac:dyDescent="0.25">
      <c r="C11" s="56">
        <f t="shared" si="2"/>
        <v>4</v>
      </c>
      <c r="D11" s="26">
        <f t="array" ref="D11">SUMPRODUCT($D10:$Q10,TRANSPOSE('Opdracht 1 - 1. Overgangskansen'!D$11:D$24))</f>
        <v>56.970278160838205</v>
      </c>
      <c r="E11" s="26">
        <f t="array" ref="E11">SUMPRODUCT($D10:$Q10,TRANSPOSE('Opdracht 1 - 1. Overgangskansen'!E$11:E$24))</f>
        <v>202.21150115744388</v>
      </c>
      <c r="F11" s="26">
        <f t="array" ref="F11">SUMPRODUCT($D10:$Q10,TRANSPOSE('Opdracht 1 - 1. Overgangskansen'!F$11:F$24))</f>
        <v>103.19006905994455</v>
      </c>
      <c r="G11" s="26">
        <f t="array" ref="G11">SUMPRODUCT($D10:$Q10,TRANSPOSE('Opdracht 1 - 1. Overgangskansen'!G$11:G$24))</f>
        <v>88.816515527746844</v>
      </c>
      <c r="H11" s="26">
        <f t="array" ref="H11">SUMPRODUCT($D10:$Q10,TRANSPOSE('Opdracht 1 - 1. Overgangskansen'!H$11:H$24))</f>
        <v>0</v>
      </c>
      <c r="I11" s="26">
        <f t="array" ref="I11">SUMPRODUCT($D10:$Q10,TRANSPOSE('Opdracht 1 - 1. Overgangskansen'!I$11:I$24))</f>
        <v>548.81163609402643</v>
      </c>
      <c r="J11" s="26">
        <f t="array" ref="J11">SUMPRODUCT($D10:$Q10,TRANSPOSE('Opdracht 1 - 1. Overgangskansen'!J$11:J$24))</f>
        <v>0</v>
      </c>
      <c r="K11" s="26">
        <f t="array" ref="K11">SUMPRODUCT($D10:$Q10,TRANSPOSE('Opdracht 1 - 1. Overgangskansen'!K$11:K$24))</f>
        <v>0</v>
      </c>
      <c r="L11" s="26">
        <f t="array" ref="L11">SUMPRODUCT($D10:$Q10,TRANSPOSE('Opdracht 1 - 1. Overgangskansen'!L$11:L$24))</f>
        <v>0</v>
      </c>
      <c r="M11" s="26">
        <f t="array" ref="M11">SUMPRODUCT($D10:$Q10,TRANSPOSE('Opdracht 1 - 1. Overgangskansen'!M$11:M$24))</f>
        <v>0</v>
      </c>
      <c r="N11" s="26">
        <f t="array" ref="N11">SUMPRODUCT($D10:$Q10,TRANSPOSE('Opdracht 1 - 1. Overgangskansen'!N$11:N$24))</f>
        <v>0</v>
      </c>
      <c r="O11" s="26">
        <f t="array" ref="O11">SUMPRODUCT($D10:$Q10,TRANSPOSE('Opdracht 1 - 1. Overgangskansen'!O$11:O$24))</f>
        <v>0</v>
      </c>
      <c r="P11" s="26">
        <f t="array" ref="P11">SUMPRODUCT($D10:$Q10,TRANSPOSE('Opdracht 1 - 1. Overgangskansen'!P$11:P$24))</f>
        <v>0</v>
      </c>
      <c r="Q11" s="26">
        <f t="array" ref="Q11">SUMPRODUCT($D10:$Q10,TRANSPOSE('Opdracht 1 - 1. Overgangskansen'!Q$11:Q$24))</f>
        <v>0</v>
      </c>
      <c r="S11" s="63"/>
    </row>
    <row r="12" spans="2:19" x14ac:dyDescent="0.25">
      <c r="C12" s="56">
        <f t="shared" si="2"/>
        <v>5</v>
      </c>
      <c r="D12" s="26">
        <f t="array" ref="D12">SUMPRODUCT($D11:$Q11,TRANSPOSE('Opdracht 1 - 1. Overgangskansen'!D$11:D$24))</f>
        <v>68.437040663789958</v>
      </c>
      <c r="E12" s="26">
        <f t="array" ref="E12">SUMPRODUCT($D11:$Q11,TRANSPOSE('Opdracht 1 - 1. Overgangskansen'!E$11:E$24))</f>
        <v>49.034772832187713</v>
      </c>
      <c r="F12" s="26">
        <f t="array" ref="F12">SUMPRODUCT($D11:$Q11,TRANSPOSE('Opdracht 1 - 1. Overgangskansen'!F$11:F$24))</f>
        <v>244.90003488224892</v>
      </c>
      <c r="G12" s="26">
        <f t="array" ref="G12">SUMPRODUCT($D11:$Q11,TRANSPOSE('Opdracht 1 - 1. Overgangskansen'!G$11:G$24))</f>
        <v>88.816515527746844</v>
      </c>
      <c r="H12" s="26">
        <f t="array" ref="H12">SUMPRODUCT($D11:$Q11,TRANSPOSE('Opdracht 1 - 1. Overgangskansen'!H$11:H$24))</f>
        <v>76.445083353011711</v>
      </c>
      <c r="I12" s="26">
        <f t="array" ref="I12">SUMPRODUCT($D11:$Q11,TRANSPOSE('Opdracht 1 - 1. Overgangskansen'!I$11:I$24))</f>
        <v>0</v>
      </c>
      <c r="J12" s="26">
        <f t="array" ref="J12">SUMPRODUCT($D11:$Q11,TRANSPOSE('Opdracht 1 - 1. Overgangskansen'!J$11:J$24))</f>
        <v>472.36655274101469</v>
      </c>
      <c r="K12" s="26">
        <f t="array" ref="K12">SUMPRODUCT($D11:$Q11,TRANSPOSE('Opdracht 1 - 1. Overgangskansen'!K$11:K$24))</f>
        <v>0</v>
      </c>
      <c r="L12" s="26">
        <f t="array" ref="L12">SUMPRODUCT($D11:$Q11,TRANSPOSE('Opdracht 1 - 1. Overgangskansen'!L$11:L$24))</f>
        <v>0</v>
      </c>
      <c r="M12" s="26">
        <f t="array" ref="M12">SUMPRODUCT($D11:$Q11,TRANSPOSE('Opdracht 1 - 1. Overgangskansen'!M$11:M$24))</f>
        <v>0</v>
      </c>
      <c r="N12" s="26">
        <f t="array" ref="N12">SUMPRODUCT($D11:$Q11,TRANSPOSE('Opdracht 1 - 1. Overgangskansen'!N$11:N$24))</f>
        <v>0</v>
      </c>
      <c r="O12" s="26">
        <f t="array" ref="O12">SUMPRODUCT($D11:$Q11,TRANSPOSE('Opdracht 1 - 1. Overgangskansen'!O$11:O$24))</f>
        <v>0</v>
      </c>
      <c r="P12" s="26">
        <f t="array" ref="P12">SUMPRODUCT($D11:$Q11,TRANSPOSE('Opdracht 1 - 1. Overgangskansen'!P$11:P$24))</f>
        <v>0</v>
      </c>
      <c r="Q12" s="26">
        <f t="array" ref="Q12">SUMPRODUCT($D11:$Q11,TRANSPOSE('Opdracht 1 - 1. Overgangskansen'!Q$11:Q$24))</f>
        <v>0</v>
      </c>
      <c r="S12" s="63"/>
    </row>
    <row r="13" spans="2:19" x14ac:dyDescent="0.25">
      <c r="C13" s="56">
        <f t="shared" si="2"/>
        <v>6</v>
      </c>
      <c r="D13" s="26">
        <f t="array" ref="D13">SUMPRODUCT($D12:$Q12,TRANSPOSE('Opdracht 1 - 1. Overgangskansen'!D$11:D$24))</f>
        <v>68.437040663789958</v>
      </c>
      <c r="E13" s="26">
        <f t="array" ref="E13">SUMPRODUCT($D12:$Q12,TRANSPOSE('Opdracht 1 - 1. Overgangskansen'!E$11:E$24))</f>
        <v>68.773840732312379</v>
      </c>
      <c r="F13" s="26">
        <f t="array" ref="F13">SUMPRODUCT($D12:$Q12,TRANSPOSE('Opdracht 1 - 1. Overgangskansen'!F$11:F$24))</f>
        <v>42.20462009885469</v>
      </c>
      <c r="G13" s="26">
        <f t="array" ref="G13">SUMPRODUCT($D12:$Q12,TRANSPOSE('Opdracht 1 - 1. Overgangskansen'!G$11:G$24))</f>
        <v>271.77286241101638</v>
      </c>
      <c r="H13" s="26">
        <f t="array" ref="H13">SUMPRODUCT($D12:$Q12,TRANSPOSE('Opdracht 1 - 1. Overgangskansen'!H$11:H$24))</f>
        <v>76.445083353011711</v>
      </c>
      <c r="I13" s="26">
        <f t="array" ref="I13">SUMPRODUCT($D12:$Q12,TRANSPOSE('Opdracht 1 - 1. Overgangskansen'!I$11:I$24))</f>
        <v>65.796893000415579</v>
      </c>
      <c r="J13" s="26">
        <f t="array" ref="J13">SUMPRODUCT($D12:$Q12,TRANSPOSE('Opdracht 1 - 1. Overgangskansen'!J$11:J$24))</f>
        <v>0</v>
      </c>
      <c r="K13" s="26">
        <f t="array" ref="K13">SUMPRODUCT($D12:$Q12,TRANSPOSE('Opdracht 1 - 1. Overgangskansen'!K$11:K$24))</f>
        <v>406.56965974059909</v>
      </c>
      <c r="L13" s="26">
        <f t="array" ref="L13">SUMPRODUCT($D12:$Q12,TRANSPOSE('Opdracht 1 - 1. Overgangskansen'!L$11:L$24))</f>
        <v>0</v>
      </c>
      <c r="M13" s="26">
        <f t="array" ref="M13">SUMPRODUCT($D12:$Q12,TRANSPOSE('Opdracht 1 - 1. Overgangskansen'!M$11:M$24))</f>
        <v>0</v>
      </c>
      <c r="N13" s="26">
        <f t="array" ref="N13">SUMPRODUCT($D12:$Q12,TRANSPOSE('Opdracht 1 - 1. Overgangskansen'!N$11:N$24))</f>
        <v>0</v>
      </c>
      <c r="O13" s="26">
        <f t="array" ref="O13">SUMPRODUCT($D12:$Q12,TRANSPOSE('Opdracht 1 - 1. Overgangskansen'!O$11:O$24))</f>
        <v>0</v>
      </c>
      <c r="P13" s="26">
        <f t="array" ref="P13">SUMPRODUCT($D12:$Q12,TRANSPOSE('Opdracht 1 - 1. Overgangskansen'!P$11:P$24))</f>
        <v>0</v>
      </c>
      <c r="Q13" s="26">
        <f t="array" ref="Q13">SUMPRODUCT($D12:$Q12,TRANSPOSE('Opdracht 1 - 1. Overgangskansen'!Q$11:Q$24))</f>
        <v>0</v>
      </c>
      <c r="S13" s="63"/>
    </row>
    <row r="14" spans="2:19" x14ac:dyDescent="0.25">
      <c r="C14" s="56">
        <f t="shared" si="2"/>
        <v>7</v>
      </c>
      <c r="D14" s="26">
        <f t="array" ref="D14">SUMPRODUCT($D13:$Q13,TRANSPOSE('Opdracht 1 - 1. Overgangskansen'!D$11:D$24))</f>
        <v>68.437040663789958</v>
      </c>
      <c r="E14" s="26">
        <f t="array" ref="E14">SUMPRODUCT($D13:$Q13,TRANSPOSE('Opdracht 1 - 1. Overgangskansen'!E$11:E$24))</f>
        <v>68.773840732312379</v>
      </c>
      <c r="F14" s="26">
        <f t="array" ref="F14">SUMPRODUCT($D13:$Q13,TRANSPOSE('Opdracht 1 - 1. Overgangskansen'!F$11:F$24))</f>
        <v>67.688979882104363</v>
      </c>
      <c r="G14" s="26">
        <f t="array" ref="G14">SUMPRODUCT($D13:$Q13,TRANSPOSE('Opdracht 1 - 1. Overgangskansen'!G$11:G$24))</f>
        <v>36.325853161073546</v>
      </c>
      <c r="H14" s="26">
        <f t="array" ref="H14">SUMPRODUCT($D13:$Q13,TRANSPOSE('Opdracht 1 - 1. Overgangskansen'!H$11:H$24))</f>
        <v>286.40773281970485</v>
      </c>
      <c r="I14" s="26">
        <f t="array" ref="I14">SUMPRODUCT($D13:$Q13,TRANSPOSE('Opdracht 1 - 1. Overgangskansen'!I$11:I$24))</f>
        <v>65.796893000415579</v>
      </c>
      <c r="J14" s="26">
        <f t="array" ref="J14">SUMPRODUCT($D13:$Q13,TRANSPOSE('Opdracht 1 - 1. Overgangskansen'!J$11:J$24))</f>
        <v>56.631910629443745</v>
      </c>
      <c r="K14" s="26">
        <f t="array" ref="K14">SUMPRODUCT($D13:$Q13,TRANSPOSE('Opdracht 1 - 1. Overgangskansen'!K$11:K$24))</f>
        <v>0</v>
      </c>
      <c r="L14" s="26">
        <f t="array" ref="L14">SUMPRODUCT($D13:$Q13,TRANSPOSE('Opdracht 1 - 1. Overgangskansen'!L$11:L$24))</f>
        <v>349.93774911115531</v>
      </c>
      <c r="M14" s="26">
        <f t="array" ref="M14">SUMPRODUCT($D13:$Q13,TRANSPOSE('Opdracht 1 - 1. Overgangskansen'!M$11:M$24))</f>
        <v>0</v>
      </c>
      <c r="N14" s="26">
        <f t="array" ref="N14">SUMPRODUCT($D13:$Q13,TRANSPOSE('Opdracht 1 - 1. Overgangskansen'!N$11:N$24))</f>
        <v>0</v>
      </c>
      <c r="O14" s="26">
        <f t="array" ref="O14">SUMPRODUCT($D13:$Q13,TRANSPOSE('Opdracht 1 - 1. Overgangskansen'!O$11:O$24))</f>
        <v>0</v>
      </c>
      <c r="P14" s="26">
        <f t="array" ref="P14">SUMPRODUCT($D13:$Q13,TRANSPOSE('Opdracht 1 - 1. Overgangskansen'!P$11:P$24))</f>
        <v>0</v>
      </c>
      <c r="Q14" s="26">
        <f t="array" ref="Q14">SUMPRODUCT($D13:$Q13,TRANSPOSE('Opdracht 1 - 1. Overgangskansen'!Q$11:Q$24))</f>
        <v>0</v>
      </c>
      <c r="S14" s="63"/>
    </row>
    <row r="15" spans="2:19" x14ac:dyDescent="0.25">
      <c r="C15" s="56">
        <f t="shared" si="2"/>
        <v>8</v>
      </c>
      <c r="D15" s="26">
        <f t="array" ref="D15">SUMPRODUCT($D14:$Q14,TRANSPOSE('Opdracht 1 - 1. Overgangskansen'!D$11:D$24))</f>
        <v>37.941126707679501</v>
      </c>
      <c r="E15" s="26">
        <f t="array" ref="E15">SUMPRODUCT($D14:$Q14,TRANSPOSE('Opdracht 1 - 1. Overgangskansen'!E$11:E$24))</f>
        <v>99.269754688422836</v>
      </c>
      <c r="F15" s="26">
        <f t="array" ref="F15">SUMPRODUCT($D14:$Q14,TRANSPOSE('Opdracht 1 - 1. Overgangskansen'!F$11:F$24))</f>
        <v>67.688979882104363</v>
      </c>
      <c r="G15" s="26">
        <f t="array" ref="G15">SUMPRODUCT($D14:$Q14,TRANSPOSE('Opdracht 1 - 1. Overgangskansen'!G$11:G$24))</f>
        <v>65.571975480445474</v>
      </c>
      <c r="H15" s="26">
        <f t="array" ref="H15">SUMPRODUCT($D14:$Q14,TRANSPOSE('Opdracht 1 - 1. Overgangskansen'!H$11:H$24))</f>
        <v>31.2659515661814</v>
      </c>
      <c r="I15" s="26">
        <f t="array" ref="I15">SUMPRODUCT($D14:$Q14,TRANSPOSE('Opdracht 1 - 1. Overgangskansen'!I$11:I$24))</f>
        <v>291.69255193456706</v>
      </c>
      <c r="J15" s="26">
        <f t="array" ref="J15">SUMPRODUCT($D14:$Q14,TRANSPOSE('Opdracht 1 - 1. Overgangskansen'!J$11:J$24))</f>
        <v>56.631910629443745</v>
      </c>
      <c r="K15" s="26">
        <f t="array" ref="K15">SUMPRODUCT($D14:$Q14,TRANSPOSE('Opdracht 1 - 1. Overgangskansen'!K$11:K$24))</f>
        <v>48.743537198953248</v>
      </c>
      <c r="L15" s="26">
        <f t="array" ref="L15">SUMPRODUCT($D14:$Q14,TRANSPOSE('Opdracht 1 - 1. Overgangskansen'!L$11:L$24))</f>
        <v>0</v>
      </c>
      <c r="M15" s="26">
        <f t="array" ref="M15">SUMPRODUCT($D14:$Q14,TRANSPOSE('Opdracht 1 - 1. Overgangskansen'!M$11:M$24))</f>
        <v>301.19421191220204</v>
      </c>
      <c r="N15" s="26">
        <f t="array" ref="N15">SUMPRODUCT($D14:$Q14,TRANSPOSE('Opdracht 1 - 1. Overgangskansen'!N$11:N$24))</f>
        <v>0</v>
      </c>
      <c r="O15" s="26">
        <f t="array" ref="O15">SUMPRODUCT($D14:$Q14,TRANSPOSE('Opdracht 1 - 1. Overgangskansen'!O$11:O$24))</f>
        <v>0</v>
      </c>
      <c r="P15" s="26">
        <f t="array" ref="P15">SUMPRODUCT($D14:$Q14,TRANSPOSE('Opdracht 1 - 1. Overgangskansen'!P$11:P$24))</f>
        <v>0</v>
      </c>
      <c r="Q15" s="26">
        <f t="array" ref="Q15">SUMPRODUCT($D14:$Q14,TRANSPOSE('Opdracht 1 - 1. Overgangskansen'!Q$11:Q$24))</f>
        <v>0</v>
      </c>
      <c r="S15" s="63"/>
    </row>
    <row r="16" spans="2:19" x14ac:dyDescent="0.25">
      <c r="C16" s="56">
        <f t="shared" si="2"/>
        <v>9</v>
      </c>
      <c r="D16" s="26">
        <f t="array" ref="D16">SUMPRODUCT($D15:$Q15,TRANSPOSE('Opdracht 1 - 1. Overgangskansen'!D$11:D$24))</f>
        <v>42.188964273393452</v>
      </c>
      <c r="E16" s="26">
        <f t="array" ref="E16">SUMPRODUCT($D15:$Q15,TRANSPOSE('Opdracht 1 - 1. Overgangskansen'!E$11:E$24))</f>
        <v>36.692858477383318</v>
      </c>
      <c r="F16" s="26">
        <f t="array" ref="F16">SUMPRODUCT($D15:$Q15,TRANSPOSE('Opdracht 1 - 1. Overgangskansen'!F$11:F$24))</f>
        <v>126.01803852742994</v>
      </c>
      <c r="G16" s="26">
        <f t="array" ref="G16">SUMPRODUCT($D15:$Q15,TRANSPOSE('Opdracht 1 - 1. Overgangskansen'!G$11:G$24))</f>
        <v>65.571975480445474</v>
      </c>
      <c r="H16" s="26">
        <f t="array" ref="H16">SUMPRODUCT($D15:$Q15,TRANSPOSE('Opdracht 1 - 1. Overgangskansen'!H$11:H$24))</f>
        <v>62.731415015914315</v>
      </c>
      <c r="I16" s="26">
        <f t="array" ref="I16">SUMPRODUCT($D15:$Q15,TRANSPOSE('Opdracht 1 - 1. Overgangskansen'!I$11:I$24))</f>
        <v>26.910853903531859</v>
      </c>
      <c r="J16" s="26">
        <f t="array" ref="J16">SUMPRODUCT($D15:$Q15,TRANSPOSE('Opdracht 1 - 1. Overgangskansen'!J$11:J$24))</f>
        <v>289.94814521074602</v>
      </c>
      <c r="K16" s="26">
        <f t="array" ref="K16">SUMPRODUCT($D15:$Q15,TRANSPOSE('Opdracht 1 - 1. Overgangskansen'!K$11:K$24))</f>
        <v>48.743537198953248</v>
      </c>
      <c r="L16" s="26">
        <f t="array" ref="L16">SUMPRODUCT($D15:$Q15,TRANSPOSE('Opdracht 1 - 1. Overgangskansen'!L$11:L$24))</f>
        <v>41.953951266310582</v>
      </c>
      <c r="M16" s="26">
        <f t="array" ref="M16">SUMPRODUCT($D15:$Q15,TRANSPOSE('Opdracht 1 - 1. Overgangskansen'!M$11:M$24))</f>
        <v>0</v>
      </c>
      <c r="N16" s="26">
        <f t="array" ref="N16">SUMPRODUCT($D15:$Q15,TRANSPOSE('Opdracht 1 - 1. Overgangskansen'!N$11:N$24))</f>
        <v>259.24026064589145</v>
      </c>
      <c r="O16" s="26">
        <f t="array" ref="O16">SUMPRODUCT($D15:$Q15,TRANSPOSE('Opdracht 1 - 1. Overgangskansen'!O$11:O$24))</f>
        <v>0</v>
      </c>
      <c r="P16" s="26">
        <f t="array" ref="P16">SUMPRODUCT($D15:$Q15,TRANSPOSE('Opdracht 1 - 1. Overgangskansen'!P$11:P$24))</f>
        <v>0</v>
      </c>
      <c r="Q16" s="26">
        <f t="array" ref="Q16">SUMPRODUCT($D15:$Q15,TRANSPOSE('Opdracht 1 - 1. Overgangskansen'!Q$11:Q$24))</f>
        <v>0</v>
      </c>
      <c r="S16" s="63"/>
    </row>
    <row r="17" spans="3:19" x14ac:dyDescent="0.25">
      <c r="C17" s="56">
        <f t="shared" si="2"/>
        <v>10</v>
      </c>
      <c r="D17" s="26">
        <f t="array" ref="D17">SUMPRODUCT($D16:$Q16,TRANSPOSE('Opdracht 1 - 1. Overgangskansen'!D$11:D$24))</f>
        <v>42.188964273393452</v>
      </c>
      <c r="E17" s="26">
        <f t="array" ref="E17">SUMPRODUCT($D16:$Q16,TRANSPOSE('Opdracht 1 - 1. Overgangskansen'!E$11:E$24))</f>
        <v>44.817631089312194</v>
      </c>
      <c r="F17" s="26">
        <f t="array" ref="F17">SUMPRODUCT($D16:$Q16,TRANSPOSE('Opdracht 1 - 1. Overgangskansen'!F$11:F$24))</f>
        <v>37.566408262066346</v>
      </c>
      <c r="G17" s="26">
        <f t="array" ref="G17">SUMPRODUCT($D16:$Q16,TRANSPOSE('Opdracht 1 - 1. Overgangskansen'!G$11:G$24))</f>
        <v>145.8988331338802</v>
      </c>
      <c r="H17" s="26">
        <f t="array" ref="H17">SUMPRODUCT($D16:$Q16,TRANSPOSE('Opdracht 1 - 1. Overgangskansen'!H$11:H$24))</f>
        <v>62.731415015914315</v>
      </c>
      <c r="I17" s="26">
        <f t="array" ref="I17">SUMPRODUCT($D16:$Q16,TRANSPOSE('Opdracht 1 - 1. Overgangskansen'!I$11:I$24))</f>
        <v>59.409944351247347</v>
      </c>
      <c r="J17" s="26">
        <f t="array" ref="J17">SUMPRODUCT($D16:$Q16,TRANSPOSE('Opdracht 1 - 1. Overgangskansen'!J$11:J$24))</f>
        <v>56.631910629443738</v>
      </c>
      <c r="K17" s="26">
        <f t="array" ref="K17">SUMPRODUCT($D16:$Q16,TRANSPOSE('Opdracht 1 - 1. Overgangskansen'!K$11:K$24))</f>
        <v>249.56068133254001</v>
      </c>
      <c r="L17" s="26">
        <f t="array" ref="L17">SUMPRODUCT($D16:$Q16,TRANSPOSE('Opdracht 1 - 1. Overgangskansen'!L$11:L$24))</f>
        <v>41.953951266310582</v>
      </c>
      <c r="M17" s="26">
        <f t="array" ref="M17">SUMPRODUCT($D16:$Q16,TRANSPOSE('Opdracht 1 - 1. Overgangskansen'!M$11:M$24))</f>
        <v>36.110100497461673</v>
      </c>
      <c r="N17" s="26">
        <f t="array" ref="N17">SUMPRODUCT($D16:$Q16,TRANSPOSE('Opdracht 1 - 1. Overgangskansen'!N$11:N$24))</f>
        <v>0</v>
      </c>
      <c r="O17" s="26">
        <f t="array" ref="O17">SUMPRODUCT($D16:$Q16,TRANSPOSE('Opdracht 1 - 1. Overgangskansen'!O$11:O$24))</f>
        <v>223.13016014842978</v>
      </c>
      <c r="P17" s="26">
        <f t="array" ref="P17">SUMPRODUCT($D16:$Q16,TRANSPOSE('Opdracht 1 - 1. Overgangskansen'!P$11:P$24))</f>
        <v>0</v>
      </c>
      <c r="Q17" s="26">
        <f t="array" ref="Q17">SUMPRODUCT($D16:$Q16,TRANSPOSE('Opdracht 1 - 1. Overgangskansen'!Q$11:Q$24))</f>
        <v>0</v>
      </c>
      <c r="S17" s="63"/>
    </row>
    <row r="18" spans="3:19" x14ac:dyDescent="0.25">
      <c r="C18" s="56">
        <f t="shared" ref="C18:C57" si="3">C17+1</f>
        <v>11</v>
      </c>
      <c r="D18" s="26">
        <f t="array" ref="D18">SUMPRODUCT($D17:$Q17,TRANSPOSE('Opdracht 1 - 1. Overgangskansen'!D$11:D$24))</f>
        <v>42.188964273393452</v>
      </c>
      <c r="E18" s="26">
        <f t="array" ref="E18">SUMPRODUCT($D17:$Q17,TRANSPOSE('Opdracht 1 - 1. Overgangskansen'!E$11:E$24))</f>
        <v>44.817631089312194</v>
      </c>
      <c r="F18" s="26">
        <f t="array" ref="F18">SUMPRODUCT($D17:$Q17,TRANSPOSE('Opdracht 1 - 1. Overgangskansen'!F$11:F$24))</f>
        <v>46.594737340046116</v>
      </c>
      <c r="G18" s="26">
        <f t="array" ref="G18">SUMPRODUCT($D17:$Q17,TRANSPOSE('Opdracht 1 - 1. Overgangskansen'!G$11:G$24))</f>
        <v>41.805799288627171</v>
      </c>
      <c r="H18" s="26">
        <f t="array" ref="H18">SUMPRODUCT($D17:$Q17,TRANSPOSE('Opdracht 1 - 1. Overgangskansen'!H$11:H$24))</f>
        <v>157.79611978318758</v>
      </c>
      <c r="I18" s="26">
        <f t="array" ref="I18">SUMPRODUCT($D17:$Q17,TRANSPOSE('Opdracht 1 - 1. Overgangskansen'!I$11:I$24))</f>
        <v>59.409944351247347</v>
      </c>
      <c r="J18" s="26">
        <f t="array" ref="J18">SUMPRODUCT($D17:$Q17,TRANSPOSE('Opdracht 1 - 1. Overgangskansen'!J$11:J$24))</f>
        <v>55.796650711238755</v>
      </c>
      <c r="K18" s="26">
        <f t="array" ref="K18">SUMPRODUCT($D17:$Q17,TRANSPOSE('Opdracht 1 - 1. Overgangskansen'!K$11:K$24))</f>
        <v>77.551023492066349</v>
      </c>
      <c r="L18" s="26">
        <f t="array" ref="L18">SUMPRODUCT($D17:$Q17,TRANSPOSE('Opdracht 1 - 1. Overgangskansen'!L$11:L$24))</f>
        <v>214.79886902498922</v>
      </c>
      <c r="M18" s="26">
        <f t="array" ref="M18">SUMPRODUCT($D17:$Q17,TRANSPOSE('Opdracht 1 - 1. Overgangskansen'!M$11:M$24))</f>
        <v>36.110100497461673</v>
      </c>
      <c r="N18" s="26">
        <f t="array" ref="N18">SUMPRODUCT($D17:$Q17,TRANSPOSE('Opdracht 1 - 1. Overgangskansen'!N$11:N$24))</f>
        <v>31.08025152767571</v>
      </c>
      <c r="O18" s="26">
        <f t="array" ref="O18">SUMPRODUCT($D17:$Q17,TRANSPOSE('Opdracht 1 - 1. Overgangskansen'!O$11:O$24))</f>
        <v>0</v>
      </c>
      <c r="P18" s="26">
        <f t="array" ref="P18">SUMPRODUCT($D17:$Q17,TRANSPOSE('Opdracht 1 - 1. Overgangskansen'!P$11:P$24))</f>
        <v>192.04990862075408</v>
      </c>
      <c r="Q18" s="26">
        <f t="array" ref="Q18">SUMPRODUCT($D17:$Q17,TRANSPOSE('Opdracht 1 - 1. Overgangskansen'!Q$11:Q$24))</f>
        <v>0</v>
      </c>
      <c r="S18" s="63"/>
    </row>
    <row r="19" spans="3:19" x14ac:dyDescent="0.25">
      <c r="C19" s="56">
        <f t="shared" si="3"/>
        <v>12</v>
      </c>
      <c r="D19" s="26">
        <f t="array" ref="D19">SUMPRODUCT($D18:$Q18,TRANSPOSE('Opdracht 1 - 1. Overgangskansen'!D$11:D$24))</f>
        <v>28.241870579697093</v>
      </c>
      <c r="E19" s="26">
        <f t="array" ref="E19">SUMPRODUCT($D18:$Q18,TRANSPOSE('Opdracht 1 - 1. Overgangskansen'!E$11:E$24))</f>
        <v>58.764724783008546</v>
      </c>
      <c r="F19" s="26">
        <f t="array" ref="F19">SUMPRODUCT($D18:$Q18,TRANSPOSE('Opdracht 1 - 1. Overgangskansen'!F$11:F$24))</f>
        <v>46.89568631953675</v>
      </c>
      <c r="G19" s="26">
        <f t="array" ref="G19">SUMPRODUCT($D18:$Q18,TRANSPOSE('Opdracht 1 - 1. Overgangskansen'!G$11:G$24))</f>
        <v>49.167767929245933</v>
      </c>
      <c r="H19" s="26">
        <f t="array" ref="H19">SUMPRODUCT($D18:$Q18,TRANSPOSE('Opdracht 1 - 1. Overgangskansen'!H$11:H$24))</f>
        <v>45.994902583478691</v>
      </c>
      <c r="I19" s="26">
        <f t="array" ref="I19">SUMPRODUCT($D18:$Q18,TRANSPOSE('Opdracht 1 - 1. Overgangskansen'!I$11:I$24))</f>
        <v>163.54824393084684</v>
      </c>
      <c r="J19" s="26">
        <f t="array" ref="J19">SUMPRODUCT($D18:$Q18,TRANSPOSE('Opdracht 1 - 1. Overgangskansen'!J$11:J$24))</f>
        <v>59.809303771113889</v>
      </c>
      <c r="K19" s="26">
        <f t="array" ref="K19">SUMPRODUCT($D18:$Q18,TRANSPOSE('Opdracht 1 - 1. Overgangskansen'!K$11:K$24))</f>
        <v>72.819455558204055</v>
      </c>
      <c r="L19" s="26">
        <f t="array" ref="L19">SUMPRODUCT($D18:$Q18,TRANSPOSE('Opdracht 1 - 1. Overgangskansen'!L$11:L$24))</f>
        <v>66.748784499548549</v>
      </c>
      <c r="M19" s="26">
        <f t="array" ref="M19">SUMPRODUCT($D18:$Q18,TRANSPOSE('Opdracht 1 - 1. Overgangskansen'!M$11:M$24))</f>
        <v>184.8790998968895</v>
      </c>
      <c r="N19" s="26">
        <f t="array" ref="N19">SUMPRODUCT($D18:$Q18,TRANSPOSE('Opdracht 1 - 1. Overgangskansen'!N$11:N$24))</f>
        <v>31.08025152767571</v>
      </c>
      <c r="O19" s="26">
        <f t="array" ref="O19">SUMPRODUCT($D18:$Q18,TRANSPOSE('Opdracht 1 - 1. Overgangskansen'!O$11:O$24))</f>
        <v>26.751020399167572</v>
      </c>
      <c r="P19" s="26">
        <f t="array" ref="P19">SUMPRODUCT($D18:$Q18,TRANSPOSE('Opdracht 1 - 1. Overgangskansen'!P$11:P$24))</f>
        <v>0</v>
      </c>
      <c r="Q19" s="26">
        <f t="array" ref="Q19">SUMPRODUCT($D18:$Q18,TRANSPOSE('Opdracht 1 - 1. Overgangskansen'!Q$11:Q$24))</f>
        <v>165.29888822158651</v>
      </c>
      <c r="S19" s="63"/>
    </row>
    <row r="20" spans="3:19" x14ac:dyDescent="0.25">
      <c r="C20" s="56">
        <f t="shared" si="3"/>
        <v>13</v>
      </c>
      <c r="D20" s="26">
        <f t="array" ref="D20">SUMPRODUCT($D19:$Q19,TRANSPOSE('Opdracht 1 - 1. Overgangskansen'!D$11:D$24))</f>
        <v>29.224239500072404</v>
      </c>
      <c r="E20" s="26">
        <f t="array" ref="E20">SUMPRODUCT($D19:$Q19,TRANSPOSE('Opdracht 1 - 1. Overgangskansen'!E$11:E$24))</f>
        <v>30.892556332782185</v>
      </c>
      <c r="F20" s="26">
        <f t="array" ref="F20">SUMPRODUCT($D19:$Q19,TRANSPOSE('Opdracht 1 - 1. Overgangskansen'!F$11:F$24))</f>
        <v>73.785485849387811</v>
      </c>
      <c r="G20" s="26">
        <f t="array" ref="G20">SUMPRODUCT($D19:$Q19,TRANSPOSE('Opdracht 1 - 1. Overgangskansen'!G$11:G$24))</f>
        <v>48.34427218533137</v>
      </c>
      <c r="H20" s="26">
        <f t="array" ref="H20">SUMPRODUCT($D19:$Q19,TRANSPOSE('Opdracht 1 - 1. Overgangskansen'!H$11:H$24))</f>
        <v>53.32111628074783</v>
      </c>
      <c r="I20" s="26">
        <f t="array" ref="I20">SUMPRODUCT($D19:$Q19,TRANSPOSE('Opdracht 1 - 1. Overgangskansen'!I$11:I$24))</f>
        <v>48.205861213809406</v>
      </c>
      <c r="J20" s="26">
        <f t="array" ref="J20">SUMPRODUCT($D19:$Q19,TRANSPOSE('Opdracht 1 - 1. Overgangskansen'!J$11:J$24))</f>
        <v>168.64896853479672</v>
      </c>
      <c r="K20" s="26">
        <f t="array" ref="K20">SUMPRODUCT($D19:$Q19,TRANSPOSE('Opdracht 1 - 1. Overgangskansen'!K$11:K$24))</f>
        <v>54.932067315487956</v>
      </c>
      <c r="L20" s="26">
        <f t="array" ref="L20">SUMPRODUCT($D19:$Q19,TRANSPOSE('Opdracht 1 - 1. Overgangskansen'!L$11:L$24))</f>
        <v>84.017396975853273</v>
      </c>
      <c r="M20" s="26">
        <f t="array" ref="M20">SUMPRODUCT($D19:$Q19,TRANSPOSE('Opdracht 1 - 1. Overgangskansen'!M$11:M$24))</f>
        <v>57.451211235438699</v>
      </c>
      <c r="N20" s="26">
        <f t="array" ref="N20">SUMPRODUCT($D19:$Q19,TRANSPOSE('Opdracht 1 - 1. Overgangskansen'!N$11:N$24))</f>
        <v>159.12691595553787</v>
      </c>
      <c r="O20" s="26">
        <f t="array" ref="O20">SUMPRODUCT($D19:$Q19,TRANSPOSE('Opdracht 1 - 1. Overgangskansen'!O$11:O$24))</f>
        <v>26.751020399167572</v>
      </c>
      <c r="P20" s="26">
        <f t="array" ref="P20">SUMPRODUCT($D19:$Q19,TRANSPOSE('Opdracht 1 - 1. Overgangskansen'!P$11:P$24))</f>
        <v>23.024816635072963</v>
      </c>
      <c r="Q20" s="26">
        <f t="array" ref="Q20">SUMPRODUCT($D19:$Q19,TRANSPOSE('Opdracht 1 - 1. Overgangskansen'!Q$11:Q$24))</f>
        <v>142.27407158651354</v>
      </c>
      <c r="S20" s="63"/>
    </row>
    <row r="21" spans="3:19" x14ac:dyDescent="0.25">
      <c r="C21" s="56">
        <f t="shared" si="3"/>
        <v>14</v>
      </c>
      <c r="D21" s="26">
        <f t="array" ref="D21">SUMPRODUCT($D20:$Q20,TRANSPOSE('Opdracht 1 - 1. Overgangskansen'!D$11:D$24))</f>
        <v>28.944718147219927</v>
      </c>
      <c r="E21" s="26">
        <f t="array" ref="E21">SUMPRODUCT($D20:$Q20,TRANSPOSE('Opdracht 1 - 1. Overgangskansen'!E$11:E$24))</f>
        <v>32.851160048903076</v>
      </c>
      <c r="F21" s="26">
        <f t="array" ref="F21">SUMPRODUCT($D20:$Q20,TRANSPOSE('Opdracht 1 - 1. Overgangskansen'!F$11:F$24))</f>
        <v>34.910263404276158</v>
      </c>
      <c r="G21" s="26">
        <f t="array" ref="G21">SUMPRODUCT($D20:$Q20,TRANSPOSE('Opdracht 1 - 1. Overgangskansen'!G$11:G$24))</f>
        <v>85.763360754676853</v>
      </c>
      <c r="H21" s="26">
        <f t="array" ref="H21">SUMPRODUCT($D20:$Q20,TRANSPOSE('Opdracht 1 - 1. Overgangskansen'!H$11:H$24))</f>
        <v>50.080005777218616</v>
      </c>
      <c r="I21" s="26">
        <f t="array" ref="I21">SUMPRODUCT($D20:$Q20,TRANSPOSE('Opdracht 1 - 1. Overgangskansen'!I$11:I$24))</f>
        <v>56.74107665506579</v>
      </c>
      <c r="J21" s="26">
        <f t="array" ref="J21">SUMPRODUCT($D20:$Q20,TRANSPOSE('Opdracht 1 - 1. Overgangskansen'!J$11:J$24))</f>
        <v>69.45274749603621</v>
      </c>
      <c r="K21" s="26">
        <f t="array" ref="K21">SUMPRODUCT($D20:$Q20,TRANSPOSE('Opdracht 1 - 1. Overgangskansen'!K$11:K$24))</f>
        <v>151.58388142904883</v>
      </c>
      <c r="L21" s="26">
        <f t="array" ref="L21">SUMPRODUCT($D20:$Q20,TRANSPOSE('Opdracht 1 - 1. Overgangskansen'!L$11:L$24))</f>
        <v>65.648932737905966</v>
      </c>
      <c r="M21" s="26">
        <f t="array" ref="M21">SUMPRODUCT($D20:$Q20,TRANSPOSE('Opdracht 1 - 1. Overgangskansen'!M$11:M$24))</f>
        <v>72.314443735587446</v>
      </c>
      <c r="N21" s="26">
        <f t="array" ref="N21">SUMPRODUCT($D20:$Q20,TRANSPOSE('Opdracht 1 - 1. Overgangskansen'!N$11:N$24))</f>
        <v>49.448715765622985</v>
      </c>
      <c r="O21" s="26">
        <f t="array" ref="O21">SUMPRODUCT($D20:$Q20,TRANSPOSE('Opdracht 1 - 1. Overgangskansen'!O$11:O$24))</f>
        <v>136.96180582685125</v>
      </c>
      <c r="P21" s="26">
        <f t="array" ref="P21">SUMPRODUCT($D20:$Q20,TRANSPOSE('Opdracht 1 - 1. Overgangskansen'!P$11:P$24))</f>
        <v>23.024816635072963</v>
      </c>
      <c r="Q21" s="26">
        <f t="array" ref="Q21">SUMPRODUCT($D20:$Q20,TRANSPOSE('Opdracht 1 - 1. Overgangskansen'!Q$11:Q$24))</f>
        <v>142.27407158651354</v>
      </c>
      <c r="S21" s="63"/>
    </row>
    <row r="22" spans="3:19" x14ac:dyDescent="0.25">
      <c r="C22" s="56">
        <f t="shared" si="3"/>
        <v>15</v>
      </c>
      <c r="D22" s="26">
        <f t="array" ref="D22">SUMPRODUCT($D21:$Q21,TRANSPOSE('Opdracht 1 - 1. Overgangskansen'!D$11:D$24))</f>
        <v>29.00228620967745</v>
      </c>
      <c r="E22" s="26">
        <f t="array" ref="E22">SUMPRODUCT($D21:$Q21,TRANSPOSE('Opdracht 1 - 1. Overgangskansen'!E$11:E$24))</f>
        <v>32.014265150044274</v>
      </c>
      <c r="F22" s="26">
        <f t="array" ref="F22">SUMPRODUCT($D21:$Q21,TRANSPOSE('Opdracht 1 - 1. Overgangskansen'!F$11:F$24))</f>
        <v>36.779908458547027</v>
      </c>
      <c r="G22" s="26">
        <f t="array" ref="G22">SUMPRODUCT($D21:$Q21,TRANSPOSE('Opdracht 1 - 1. Overgangskansen'!G$11:G$24))</f>
        <v>40.563467057667026</v>
      </c>
      <c r="H22" s="26">
        <f t="array" ref="H22">SUMPRODUCT($D21:$Q21,TRANSPOSE('Opdracht 1 - 1. Overgangskansen'!H$11:H$24))</f>
        <v>94.765261880934048</v>
      </c>
      <c r="I22" s="26">
        <f t="array" ref="I22">SUMPRODUCT($D21:$Q21,TRANSPOSE('Opdracht 1 - 1. Overgangskansen'!I$11:I$24))</f>
        <v>51.57994443956121</v>
      </c>
      <c r="J22" s="26">
        <f t="array" ref="J22">SUMPRODUCT($D21:$Q21,TRANSPOSE('Opdracht 1 - 1. Overgangskansen'!J$11:J$24))</f>
        <v>64.557875660572023</v>
      </c>
      <c r="K22" s="26">
        <f t="array" ref="K22">SUMPRODUCT($D21:$Q21,TRANSPOSE('Opdracht 1 - 1. Overgangskansen'!K$11:K$24))</f>
        <v>80.433798065616202</v>
      </c>
      <c r="L22" s="26">
        <f t="array" ref="L22">SUMPRODUCT($D21:$Q21,TRANSPOSE('Opdracht 1 - 1. Overgangskansen'!L$11:L$24))</f>
        <v>148.8379200813998</v>
      </c>
      <c r="M22" s="26">
        <f t="array" ref="M22">SUMPRODUCT($D21:$Q21,TRANSPOSE('Opdracht 1 - 1. Overgangskansen'!M$11:M$24))</f>
        <v>56.504560051307777</v>
      </c>
      <c r="N22" s="26">
        <f t="array" ref="N22">SUMPRODUCT($D21:$Q21,TRANSPOSE('Opdracht 1 - 1. Overgangskansen'!N$11:N$24))</f>
        <v>62.241618533961166</v>
      </c>
      <c r="O22" s="26">
        <f t="array" ref="O22">SUMPRODUCT($D21:$Q21,TRANSPOSE('Opdracht 1 - 1. Overgangskansen'!O$11:O$24))</f>
        <v>42.560904083447213</v>
      </c>
      <c r="P22" s="26">
        <f t="array" ref="P22">SUMPRODUCT($D21:$Q21,TRANSPOSE('Opdracht 1 - 1. Overgangskansen'!P$11:P$24))</f>
        <v>117.88411874075082</v>
      </c>
      <c r="Q22" s="26">
        <f t="array" ref="Q22">SUMPRODUCT($D21:$Q21,TRANSPOSE('Opdracht 1 - 1. Overgangskansen'!Q$11:Q$24))</f>
        <v>142.27407158651354</v>
      </c>
      <c r="S22" s="63"/>
    </row>
    <row r="23" spans="3:19" x14ac:dyDescent="0.25">
      <c r="C23" s="56">
        <f t="shared" si="3"/>
        <v>16</v>
      </c>
      <c r="D23" s="26">
        <f t="array" ref="D23">SUMPRODUCT($D22:$Q22,TRANSPOSE('Opdracht 1 - 1. Overgangskansen'!D$11:D$24))</f>
        <v>22.526725306437577</v>
      </c>
      <c r="E23" s="26">
        <f t="array" ref="E23">SUMPRODUCT($D22:$Q22,TRANSPOSE('Opdracht 1 - 1. Overgangskansen'!E$11:E$24))</f>
        <v>38.638473924917726</v>
      </c>
      <c r="F23" s="26">
        <f t="array" ref="F23">SUMPRODUCT($D22:$Q22,TRANSPOSE('Opdracht 1 - 1. Overgangskansen'!F$11:F$24))</f>
        <v>35.364038874064875</v>
      </c>
      <c r="G23" s="26">
        <f t="array" ref="G23">SUMPRODUCT($D22:$Q22,TRANSPOSE('Opdracht 1 - 1. Overgangskansen'!G$11:G$24))</f>
        <v>41.545165858649582</v>
      </c>
      <c r="H23" s="26">
        <f t="array" ref="H23">SUMPRODUCT($D22:$Q22,TRANSPOSE('Opdracht 1 - 1. Overgangskansen'!H$11:H$24))</f>
        <v>46.675436201220862</v>
      </c>
      <c r="I23" s="26">
        <f t="array" ref="I23">SUMPRODUCT($D22:$Q22,TRANSPOSE('Opdracht 1 - 1. Overgangskansen'!I$11:I$24))</f>
        <v>100.78111454021584</v>
      </c>
      <c r="J23" s="26">
        <f t="array" ref="J23">SUMPRODUCT($D22:$Q22,TRANSPOSE('Opdracht 1 - 1. Overgangskansen'!J$11:J$24))</f>
        <v>59.726137064441943</v>
      </c>
      <c r="K23" s="26">
        <f t="array" ref="K23">SUMPRODUCT($D22:$Q22,TRANSPOSE('Opdracht 1 - 1. Overgangskansen'!K$11:K$24))</f>
        <v>76.279925160484595</v>
      </c>
      <c r="L23" s="26">
        <f t="array" ref="L23">SUMPRODUCT($D22:$Q22,TRANSPOSE('Opdracht 1 - 1. Overgangskansen'!L$11:L$24))</f>
        <v>87.598475807185523</v>
      </c>
      <c r="M23" s="26">
        <f t="array" ref="M23">SUMPRODUCT($D22:$Q22,TRANSPOSE('Opdracht 1 - 1. Overgangskansen'!M$11:M$24))</f>
        <v>128.10598500857608</v>
      </c>
      <c r="N23" s="26">
        <f t="array" ref="N23">SUMPRODUCT($D22:$Q22,TRANSPOSE('Opdracht 1 - 1. Overgangskansen'!N$11:N$24))</f>
        <v>48.633925540549278</v>
      </c>
      <c r="O23" s="26">
        <f t="array" ref="O23">SUMPRODUCT($D22:$Q22,TRANSPOSE('Opdracht 1 - 1. Overgangskansen'!O$11:O$24))</f>
        <v>53.571857537786087</v>
      </c>
      <c r="P23" s="26">
        <f t="array" ref="P23">SUMPRODUCT($D22:$Q22,TRANSPOSE('Opdracht 1 - 1. Overgangskansen'!P$11:P$24))</f>
        <v>36.632509628484833</v>
      </c>
      <c r="Q23" s="26">
        <f t="array" ref="Q23">SUMPRODUCT($D22:$Q22,TRANSPOSE('Opdracht 1 - 1. Overgangskansen'!Q$11:Q$24))</f>
        <v>223.92022954698476</v>
      </c>
      <c r="S23" s="63"/>
    </row>
    <row r="24" spans="3:19" x14ac:dyDescent="0.25">
      <c r="C24" s="56">
        <f t="shared" si="3"/>
        <v>17</v>
      </c>
      <c r="D24" s="26">
        <f t="array" ref="D24">SUMPRODUCT($D23:$Q23,TRANSPOSE('Opdracht 1 - 1. Overgangskansen'!D$11:D$24))</f>
        <v>22.410851570545734</v>
      </c>
      <c r="E24" s="26">
        <f t="array" ref="E24">SUMPRODUCT($D23:$Q23,TRANSPOSE('Opdracht 1 - 1. Overgangskansen'!E$11:E$24))</f>
        <v>26.263233142275105</v>
      </c>
      <c r="F24" s="26">
        <f t="array" ref="F24">SUMPRODUCT($D23:$Q23,TRANSPOSE('Opdracht 1 - 1. Overgangskansen'!F$11:F$24))</f>
        <v>47.979275398809655</v>
      </c>
      <c r="G24" s="26">
        <f t="array" ref="G24">SUMPRODUCT($D23:$Q23,TRANSPOSE('Opdracht 1 - 1. Overgangskansen'!G$11:G$24))</f>
        <v>39.02257042957099</v>
      </c>
      <c r="H24" s="26">
        <f t="array" ref="H24">SUMPRODUCT($D23:$Q23,TRANSPOSE('Opdracht 1 - 1. Overgangskansen'!H$11:H$24))</f>
        <v>47.77467832655973</v>
      </c>
      <c r="I24" s="26">
        <f t="array" ref="I24">SUMPRODUCT($D23:$Q23,TRANSPOSE('Opdracht 1 - 1. Overgangskansen'!I$11:I$24))</f>
        <v>51.483426268998002</v>
      </c>
      <c r="J24" s="26">
        <f t="array" ref="J24">SUMPRODUCT($D23:$Q23,TRANSPOSE('Opdracht 1 - 1. Overgangskansen'!J$11:J$24))</f>
        <v>109.56132677211366</v>
      </c>
      <c r="K24" s="26">
        <f t="array" ref="K24">SUMPRODUCT($D23:$Q23,TRANSPOSE('Opdracht 1 - 1. Overgangskansen'!K$11:K$24))</f>
        <v>63.052705321679056</v>
      </c>
      <c r="L24" s="26">
        <f t="array" ref="L24">SUMPRODUCT($D23:$Q23,TRANSPOSE('Opdracht 1 - 1. Overgangskansen'!L$11:L$24))</f>
        <v>94.564229174838502</v>
      </c>
      <c r="M24" s="26">
        <f t="array" ref="M24">SUMPRODUCT($D23:$Q23,TRANSPOSE('Opdracht 1 - 1. Overgangskansen'!M$11:M$24))</f>
        <v>75.39670684992204</v>
      </c>
      <c r="N24" s="26">
        <f t="array" ref="N24">SUMPRODUCT($D23:$Q23,TRANSPOSE('Opdracht 1 - 1. Overgangskansen'!N$11:N$24))</f>
        <v>110.26184312467031</v>
      </c>
      <c r="O24" s="26">
        <f t="array" ref="O24">SUMPRODUCT($D23:$Q23,TRANSPOSE('Opdracht 1 - 1. Overgangskansen'!O$11:O$24))</f>
        <v>41.859607637613102</v>
      </c>
      <c r="P24" s="26">
        <f t="array" ref="P24">SUMPRODUCT($D23:$Q23,TRANSPOSE('Opdracht 1 - 1. Overgangskansen'!P$11:P$24))</f>
        <v>46.109725094679341</v>
      </c>
      <c r="Q24" s="26">
        <f t="array" ref="Q24">SUMPRODUCT($D23:$Q23,TRANSPOSE('Opdracht 1 - 1. Overgangskansen'!Q$11:Q$24))</f>
        <v>224.25982088772432</v>
      </c>
      <c r="S24" s="63"/>
    </row>
    <row r="25" spans="3:19" x14ac:dyDescent="0.25">
      <c r="C25" s="56">
        <f t="shared" si="3"/>
        <v>18</v>
      </c>
      <c r="D25" s="26">
        <f t="array" ref="D25">SUMPRODUCT($D24:$Q24,TRANSPOSE('Opdracht 1 - 1. Overgangskansen'!D$11:D$24))</f>
        <v>21.965739282979211</v>
      </c>
      <c r="E25" s="26">
        <f t="array" ref="E25">SUMPRODUCT($D24:$Q24,TRANSPOSE('Opdracht 1 - 1. Overgangskansen'!E$11:E$24))</f>
        <v>26.372867807540235</v>
      </c>
      <c r="F25" s="26">
        <f t="array" ref="F25">SUMPRODUCT($D24:$Q24,TRANSPOSE('Opdracht 1 - 1. Overgangskansen'!F$11:F$24))</f>
        <v>31.049528790894527</v>
      </c>
      <c r="G25" s="26">
        <f t="array" ref="G25">SUMPRODUCT($D24:$Q24,TRANSPOSE('Opdracht 1 - 1. Overgangskansen'!G$11:G$24))</f>
        <v>56.292995164509662</v>
      </c>
      <c r="H25" s="26">
        <f t="array" ref="H25">SUMPRODUCT($D24:$Q24,TRANSPOSE('Opdracht 1 - 1. Overgangskansen'!H$11:H$24))</f>
        <v>43.899032527256864</v>
      </c>
      <c r="I25" s="26">
        <f t="array" ref="I25">SUMPRODUCT($D24:$Q24,TRANSPOSE('Opdracht 1 - 1. Overgangskansen'!I$11:I$24))</f>
        <v>53.328874657101892</v>
      </c>
      <c r="J25" s="26">
        <f t="array" ref="J25">SUMPRODUCT($D24:$Q24,TRANSPOSE('Opdracht 1 - 1. Overgangskansen'!J$11:J$24))</f>
        <v>68.281864871614204</v>
      </c>
      <c r="K25" s="26">
        <f t="array" ref="K25">SUMPRODUCT($D24:$Q24,TRANSPOSE('Opdracht 1 - 1. Overgangskansen'!K$11:K$24))</f>
        <v>105.65769381499155</v>
      </c>
      <c r="L25" s="26">
        <f t="array" ref="L25">SUMPRODUCT($D24:$Q24,TRANSPOSE('Opdracht 1 - 1. Overgangskansen'!L$11:L$24))</f>
        <v>83.223298900005716</v>
      </c>
      <c r="M25" s="26">
        <f t="array" ref="M25">SUMPRODUCT($D24:$Q24,TRANSPOSE('Opdracht 1 - 1. Overgangskansen'!M$11:M$24))</f>
        <v>81.392186335270665</v>
      </c>
      <c r="N25" s="26">
        <f t="array" ref="N25">SUMPRODUCT($D24:$Q24,TRANSPOSE('Opdracht 1 - 1. Overgangskansen'!N$11:N$24))</f>
        <v>64.894546981909699</v>
      </c>
      <c r="O25" s="26">
        <f t="array" ref="O25">SUMPRODUCT($D24:$Q24,TRANSPOSE('Opdracht 1 - 1. Overgangskansen'!O$11:O$24))</f>
        <v>94.903247872732152</v>
      </c>
      <c r="P25" s="26">
        <f t="array" ref="P25">SUMPRODUCT($D24:$Q24,TRANSPOSE('Opdracht 1 - 1. Overgangskansen'!P$11:P$24))</f>
        <v>36.028898183716869</v>
      </c>
      <c r="Q25" s="26">
        <f t="array" ref="Q25">SUMPRODUCT($D24:$Q24,TRANSPOSE('Opdracht 1 - 1. Overgangskansen'!Q$11:Q$24))</f>
        <v>232.70922480947627</v>
      </c>
      <c r="S25" s="63"/>
    </row>
    <row r="26" spans="3:19" x14ac:dyDescent="0.25">
      <c r="C26" s="56">
        <f t="shared" si="3"/>
        <v>19</v>
      </c>
      <c r="D26" s="26">
        <f t="array" ref="D26">SUMPRODUCT($D25:$Q25,TRANSPOSE('Opdracht 1 - 1. Overgangskansen'!D$11:D$24))</f>
        <v>21.959637753983348</v>
      </c>
      <c r="E26" s="26">
        <f t="array" ref="E26">SUMPRODUCT($D25:$Q25,TRANSPOSE('Opdracht 1 - 1. Overgangskansen'!E$11:E$24))</f>
        <v>25.379572395327362</v>
      </c>
      <c r="F26" s="26">
        <f t="array" ref="F26">SUMPRODUCT($D25:$Q25,TRANSPOSE('Opdracht 1 - 1. Overgangskansen'!F$11:F$24))</f>
        <v>31.000915131701163</v>
      </c>
      <c r="G26" s="26">
        <f t="array" ref="G26">SUMPRODUCT($D25:$Q25,TRANSPOSE('Opdracht 1 - 1. Overgangskansen'!G$11:G$24))</f>
        <v>36.808000308502756</v>
      </c>
      <c r="H26" s="26">
        <f t="array" ref="H26">SUMPRODUCT($D25:$Q25,TRANSPOSE('Opdracht 1 - 1. Overgangskansen'!H$11:H$24))</f>
        <v>64.346208147825223</v>
      </c>
      <c r="I26" s="26">
        <f t="array" ref="I26">SUMPRODUCT($D25:$Q25,TRANSPOSE('Opdracht 1 - 1. Overgangskansen'!I$11:I$24))</f>
        <v>48.528891031699295</v>
      </c>
      <c r="J26" s="26">
        <f t="array" ref="J26">SUMPRODUCT($D25:$Q25,TRANSPOSE('Opdracht 1 - 1. Overgangskansen'!J$11:J$24))</f>
        <v>64.787111522829079</v>
      </c>
      <c r="K26" s="26">
        <f t="array" ref="K26">SUMPRODUCT($D25:$Q25,TRANSPOSE('Opdracht 1 - 1. Overgangskansen'!K$11:K$24))</f>
        <v>75.674897112361762</v>
      </c>
      <c r="L26" s="26">
        <f t="array" ref="L26">SUMPRODUCT($D25:$Q25,TRANSPOSE('Opdracht 1 - 1. Overgangskansen'!L$11:L$24))</f>
        <v>120.98462273442094</v>
      </c>
      <c r="M26" s="26">
        <f t="array" ref="M26">SUMPRODUCT($D25:$Q25,TRANSPOSE('Opdracht 1 - 1. Overgangskansen'!M$11:M$24))</f>
        <v>71.630957187641656</v>
      </c>
      <c r="N26" s="26">
        <f t="array" ref="N26">SUMPRODUCT($D25:$Q25,TRANSPOSE('Opdracht 1 - 1. Overgangskansen'!N$11:N$24))</f>
        <v>70.054903997442054</v>
      </c>
      <c r="O26" s="26">
        <f t="array" ref="O26">SUMPRODUCT($D25:$Q25,TRANSPOSE('Opdracht 1 - 1. Overgangskansen'!O$11:O$24))</f>
        <v>55.855254213820338</v>
      </c>
      <c r="P26" s="26">
        <f t="array" ref="P26">SUMPRODUCT($D25:$Q25,TRANSPOSE('Opdracht 1 - 1. Overgangskansen'!P$11:P$24))</f>
        <v>81.683982432704966</v>
      </c>
      <c r="Q26" s="26">
        <f t="array" ref="Q26">SUMPRODUCT($D25:$Q25,TRANSPOSE('Opdracht 1 - 1. Overgangskansen'!Q$11:Q$24))</f>
        <v>231.30504602973957</v>
      </c>
      <c r="S26" s="63"/>
    </row>
    <row r="27" spans="3:19" x14ac:dyDescent="0.25">
      <c r="C27" s="56">
        <f t="shared" si="3"/>
        <v>20</v>
      </c>
      <c r="D27" s="26">
        <f t="array" ref="D27">SUMPRODUCT($D26:$Q26,TRANSPOSE('Opdracht 1 - 1. Overgangskansen'!D$11:D$24))</f>
        <v>18.937228421536087</v>
      </c>
      <c r="E27" s="26">
        <f t="array" ref="E27">SUMPRODUCT($D26:$Q26,TRANSPOSE('Opdracht 1 - 1. Overgangskansen'!E$11:E$24))</f>
        <v>28.379819400477626</v>
      </c>
      <c r="F27" s="26">
        <f t="array" ref="F27">SUMPRODUCT($D26:$Q26,TRANSPOSE('Opdracht 1 - 1. Overgangskansen'!F$11:F$24))</f>
        <v>29.481720135894744</v>
      </c>
      <c r="G27" s="26">
        <f t="array" ref="G27">SUMPRODUCT($D26:$Q26,TRANSPOSE('Opdracht 1 - 1. Overgangskansen'!G$11:G$24))</f>
        <v>36.378940057014404</v>
      </c>
      <c r="H27" s="26">
        <f t="array" ref="H27">SUMPRODUCT($D26:$Q26,TRANSPOSE('Opdracht 1 - 1. Overgangskansen'!H$11:H$24))</f>
        <v>43.69075619943068</v>
      </c>
      <c r="I27" s="26">
        <f t="array" ref="I27">SUMPRODUCT($D26:$Q26,TRANSPOSE('Opdracht 1 - 1. Overgangskansen'!I$11:I$24))</f>
        <v>71.003159077384083</v>
      </c>
      <c r="J27" s="26">
        <f t="array" ref="J27">SUMPRODUCT($D26:$Q26,TRANSPOSE('Opdracht 1 - 1. Overgangskansen'!J$11:J$24))</f>
        <v>60.061726228344284</v>
      </c>
      <c r="K27" s="26">
        <f t="array" ref="K27">SUMPRODUCT($D26:$Q26,TRANSPOSE('Opdracht 1 - 1. Overgangskansen'!K$11:K$24))</f>
        <v>73.519951365200455</v>
      </c>
      <c r="L27" s="26">
        <f t="array" ref="L27">SUMPRODUCT($D26:$Q26,TRANSPOSE('Opdracht 1 - 1. Overgangskansen'!L$11:L$24))</f>
        <v>94.996902275529635</v>
      </c>
      <c r="M27" s="26">
        <f t="array" ref="M27">SUMPRODUCT($D26:$Q26,TRANSPOSE('Opdracht 1 - 1. Overgangskansen'!M$11:M$24))</f>
        <v>104.13242981229249</v>
      </c>
      <c r="N27" s="26">
        <f t="array" ref="N27">SUMPRODUCT($D26:$Q26,TRANSPOSE('Opdracht 1 - 1. Overgangskansen'!N$11:N$24))</f>
        <v>61.653336210364998</v>
      </c>
      <c r="O27" s="26">
        <f t="array" ref="O27">SUMPRODUCT($D26:$Q26,TRANSPOSE('Opdracht 1 - 1. Overgangskansen'!O$11:O$24))</f>
        <v>60.296814658290046</v>
      </c>
      <c r="P27" s="26">
        <f t="array" ref="P27">SUMPRODUCT($D26:$Q26,TRANSPOSE('Opdracht 1 - 1. Overgangskansen'!P$11:P$24))</f>
        <v>48.075062827084487</v>
      </c>
      <c r="Q27" s="26">
        <f t="array" ref="Q27">SUMPRODUCT($D26:$Q26,TRANSPOSE('Opdracht 1 - 1. Overgangskansen'!Q$11:Q$24))</f>
        <v>269.39215333115544</v>
      </c>
      <c r="S27" s="63"/>
    </row>
    <row r="28" spans="3:19" x14ac:dyDescent="0.25">
      <c r="C28" s="56">
        <f t="shared" si="3"/>
        <v>21</v>
      </c>
      <c r="D28" s="26">
        <f t="array" ref="D28">SUMPRODUCT($D27:$Q27,TRANSPOSE('Opdracht 1 - 1. Overgangskansen'!D$11:D$24))</f>
        <v>18.614745348436863</v>
      </c>
      <c r="E28" s="26">
        <f t="array" ref="E28">SUMPRODUCT($D27:$Q27,TRANSPOSE('Opdracht 1 - 1. Overgangskansen'!E$11:E$24))</f>
        <v>22.860022561980774</v>
      </c>
      <c r="F28" s="26">
        <f t="array" ref="F28">SUMPRODUCT($D27:$Q27,TRANSPOSE('Opdracht 1 - 1. Overgangskansen'!F$11:F$24))</f>
        <v>35.198982458812154</v>
      </c>
      <c r="G28" s="26">
        <f t="array" ref="G28">SUMPRODUCT($D27:$Q27,TRANSPOSE('Opdracht 1 - 1. Overgangskansen'!G$11:G$24))</f>
        <v>34.178853774017938</v>
      </c>
      <c r="H28" s="26">
        <f t="array" ref="H28">SUMPRODUCT($D27:$Q27,TRANSPOSE('Opdracht 1 - 1. Overgangskansen'!H$11:H$24))</f>
        <v>43.412039886455425</v>
      </c>
      <c r="I28" s="26">
        <f t="array" ref="I28">SUMPRODUCT($D27:$Q27,TRANSPOSE('Opdracht 1 - 1. Overgangskansen'!I$11:I$24))</f>
        <v>49.869671085525539</v>
      </c>
      <c r="J28" s="26">
        <f t="array" ref="J28">SUMPRODUCT($D27:$Q27,TRANSPOSE('Opdracht 1 - 1. Overgangskansen'!J$11:J$24))</f>
        <v>82.516955048297675</v>
      </c>
      <c r="K28" s="26">
        <f t="array" ref="K28">SUMPRODUCT($D27:$Q27,TRANSPOSE('Opdracht 1 - 1. Overgangskansen'!K$11:K$24))</f>
        <v>65.687087748367176</v>
      </c>
      <c r="L28" s="26">
        <f t="array" ref="L28">SUMPRODUCT($D27:$Q27,TRANSPOSE('Opdracht 1 - 1. Overgangskansen'!L$11:L$24))</f>
        <v>98.059404840177493</v>
      </c>
      <c r="M28" s="26">
        <f t="array" ref="M28">SUMPRODUCT($D27:$Q27,TRANSPOSE('Opdracht 1 - 1. Overgangskansen'!M$11:M$24))</f>
        <v>81.76459152422008</v>
      </c>
      <c r="N28" s="26">
        <f t="array" ref="N28">SUMPRODUCT($D27:$Q27,TRANSPOSE('Opdracht 1 - 1. Overgangskansen'!N$11:N$24))</f>
        <v>89.627612943962632</v>
      </c>
      <c r="O28" s="26">
        <f t="array" ref="O28">SUMPRODUCT($D27:$Q27,TRANSPOSE('Opdracht 1 - 1. Overgangskansen'!O$11:O$24))</f>
        <v>53.065518249477002</v>
      </c>
      <c r="P28" s="26">
        <f t="array" ref="P28">SUMPRODUCT($D27:$Q27,TRANSPOSE('Opdracht 1 - 1. Overgangskansen'!P$11:P$24))</f>
        <v>51.897949329413592</v>
      </c>
      <c r="Q28" s="26">
        <f t="array" ref="Q28">SUMPRODUCT($D27:$Q27,TRANSPOSE('Opdracht 1 - 1. Overgangskansen'!Q$11:Q$24))</f>
        <v>273.24656520085512</v>
      </c>
      <c r="S28" s="63"/>
    </row>
    <row r="29" spans="3:19" x14ac:dyDescent="0.25">
      <c r="C29" s="56">
        <f t="shared" si="3"/>
        <v>22</v>
      </c>
      <c r="D29" s="26">
        <f t="array" ref="D29">SUMPRODUCT($D28:$Q28,TRANSPOSE('Opdracht 1 - 1. Overgangskansen'!D$11:D$24))</f>
        <v>18.226300359810857</v>
      </c>
      <c r="E29" s="26">
        <f t="array" ref="E29">SUMPRODUCT($D28:$Q28,TRANSPOSE('Opdracht 1 - 1. Overgangskansen'!E$11:E$24))</f>
        <v>22.576128909975232</v>
      </c>
      <c r="F29" s="26">
        <f t="array" ref="F29">SUMPRODUCT($D28:$Q28,TRANSPOSE('Opdracht 1 - 1. Overgangskansen'!F$11:F$24))</f>
        <v>27.773871984786464</v>
      </c>
      <c r="G29" s="26">
        <f t="array" ref="G29">SUMPRODUCT($D28:$Q28,TRANSPOSE('Opdracht 1 - 1. Overgangskansen'!G$11:G$24))</f>
        <v>41.965852729408795</v>
      </c>
      <c r="H29" s="26">
        <f t="array" ref="H29">SUMPRODUCT($D28:$Q28,TRANSPOSE('Opdracht 1 - 1. Overgangskansen'!H$11:H$24))</f>
        <v>40.544458979075934</v>
      </c>
      <c r="I29" s="26">
        <f t="array" ref="I29">SUMPRODUCT($D28:$Q28,TRANSPOSE('Opdracht 1 - 1. Overgangskansen'!I$11:I$24))</f>
        <v>50.025165789570146</v>
      </c>
      <c r="J29" s="26">
        <f t="array" ref="J29">SUMPRODUCT($D28:$Q28,TRANSPOSE('Opdracht 1 - 1. Overgangskansen'!J$11:J$24))</f>
        <v>65.051019307431787</v>
      </c>
      <c r="K29" s="26">
        <f t="array" ref="K29">SUMPRODUCT($D28:$Q28,TRANSPOSE('Opdracht 1 - 1. Overgangskansen'!K$11:K$24))</f>
        <v>84.574435467135359</v>
      </c>
      <c r="L29" s="26">
        <f t="array" ref="L29">SUMPRODUCT($D28:$Q28,TRANSPOSE('Opdracht 1 - 1. Overgangskansen'!L$11:L$24))</f>
        <v>91.815225103021163</v>
      </c>
      <c r="M29" s="26">
        <f t="array" ref="M29">SUMPRODUCT($D28:$Q28,TRANSPOSE('Opdracht 1 - 1. Overgangskansen'!M$11:M$24))</f>
        <v>84.400511909434684</v>
      </c>
      <c r="N29" s="26">
        <f t="array" ref="N29">SUMPRODUCT($D28:$Q28,TRANSPOSE('Opdracht 1 - 1. Overgangskansen'!N$11:N$24))</f>
        <v>70.375436114032894</v>
      </c>
      <c r="O29" s="26">
        <f t="array" ref="O29">SUMPRODUCT($D28:$Q28,TRANSPOSE('Opdracht 1 - 1. Overgangskansen'!O$11:O$24))</f>
        <v>77.143201368806402</v>
      </c>
      <c r="P29" s="26">
        <f t="array" ref="P29">SUMPRODUCT($D28:$Q28,TRANSPOSE('Opdracht 1 - 1. Overgangskansen'!P$11:P$24))</f>
        <v>45.673914830454329</v>
      </c>
      <c r="Q29" s="26">
        <f t="array" ref="Q29">SUMPRODUCT($D28:$Q28,TRANSPOSE('Opdracht 1 - 1. Overgangskansen'!Q$11:Q$24))</f>
        <v>279.85447714705538</v>
      </c>
      <c r="S29" s="63"/>
    </row>
    <row r="30" spans="3:19" x14ac:dyDescent="0.25">
      <c r="C30" s="56">
        <f t="shared" si="3"/>
        <v>23</v>
      </c>
      <c r="D30" s="26">
        <f t="array" ref="D30">SUMPRODUCT($D29:$Q29,TRANSPOSE('Opdracht 1 - 1. Overgangskansen'!D$11:D$24))</f>
        <v>18.170715689603369</v>
      </c>
      <c r="E30" s="26">
        <f t="array" ref="E30">SUMPRODUCT($D29:$Q29,TRANSPOSE('Opdracht 1 - 1. Overgangskansen'!E$11:E$24))</f>
        <v>21.811106573666102</v>
      </c>
      <c r="F30" s="26">
        <f t="array" ref="F30">SUMPRODUCT($D29:$Q29,TRANSPOSE('Opdracht 1 - 1. Overgangskansen'!F$11:F$24))</f>
        <v>27.388703158680045</v>
      </c>
      <c r="G30" s="26">
        <f t="array" ref="G30">SUMPRODUCT($D29:$Q29,TRANSPOSE('Opdracht 1 - 1. Overgangskansen'!G$11:G$24))</f>
        <v>33.492916637372268</v>
      </c>
      <c r="H30" s="26">
        <f t="array" ref="H30">SUMPRODUCT($D29:$Q29,TRANSPOSE('Opdracht 1 - 1. Overgangskansen'!H$11:H$24))</f>
        <v>49.749248895998655</v>
      </c>
      <c r="I30" s="26">
        <f t="array" ref="I30">SUMPRODUCT($D29:$Q29,TRANSPOSE('Opdracht 1 - 1. Overgangskansen'!I$11:I$24))</f>
        <v>46.750853733644085</v>
      </c>
      <c r="J30" s="26">
        <f t="array" ref="J30">SUMPRODUCT($D29:$Q29,TRANSPOSE('Opdracht 1 - 1. Overgangskansen'!J$11:J$24))</f>
        <v>63.039593170451248</v>
      </c>
      <c r="K30" s="26">
        <f t="array" ref="K30">SUMPRODUCT($D29:$Q29,TRANSPOSE('Opdracht 1 - 1. Overgangskansen'!K$11:K$24))</f>
        <v>71.846381925621003</v>
      </c>
      <c r="L30" s="26">
        <f t="array" ref="L30">SUMPRODUCT($D29:$Q29,TRANSPOSE('Opdracht 1 - 1. Overgangskansen'!L$11:L$24))</f>
        <v>108.9248383160199</v>
      </c>
      <c r="M30" s="26">
        <f t="array" ref="M30">SUMPRODUCT($D29:$Q29,TRANSPOSE('Opdracht 1 - 1. Overgangskansen'!M$11:M$24))</f>
        <v>79.026096603432521</v>
      </c>
      <c r="N30" s="26">
        <f t="array" ref="N30">SUMPRODUCT($D29:$Q29,TRANSPOSE('Opdracht 1 - 1. Overgangskansen'!N$11:N$24))</f>
        <v>72.644193814808517</v>
      </c>
      <c r="O30" s="26">
        <f t="array" ref="O30">SUMPRODUCT($D29:$Q29,TRANSPOSE('Opdracht 1 - 1. Overgangskansen'!O$11:O$24))</f>
        <v>60.572699207740186</v>
      </c>
      <c r="P30" s="26">
        <f t="array" ref="P30">SUMPRODUCT($D29:$Q29,TRANSPOSE('Opdracht 1 - 1. Overgangskansen'!P$11:P$24))</f>
        <v>66.397768745096101</v>
      </c>
      <c r="Q30" s="26">
        <f t="array" ref="Q30">SUMPRODUCT($D29:$Q29,TRANSPOSE('Opdracht 1 - 1. Overgangskansen'!Q$11:Q$24))</f>
        <v>280.1848835278654</v>
      </c>
      <c r="S30" s="63"/>
    </row>
    <row r="31" spans="3:19" x14ac:dyDescent="0.25">
      <c r="C31" s="56">
        <f t="shared" si="3"/>
        <v>24</v>
      </c>
      <c r="D31" s="26">
        <f t="array" ref="D31">SUMPRODUCT($D30:$Q30,TRANSPOSE('Opdracht 1 - 1. Overgangskansen'!D$11:D$24))</f>
        <v>16.742118126150093</v>
      </c>
      <c r="E31" s="26">
        <f t="array" ref="E31">SUMPRODUCT($D30:$Q30,TRANSPOSE('Opdracht 1 - 1. Overgangskansen'!E$11:E$24))</f>
        <v>23.117331601440632</v>
      </c>
      <c r="F31" s="26">
        <f t="array" ref="F31">SUMPRODUCT($D30:$Q30,TRANSPOSE('Opdracht 1 - 1. Overgangskansen'!F$11:F$24))</f>
        <v>26.277436383029684</v>
      </c>
      <c r="G31" s="26">
        <f t="array" ref="G31">SUMPRODUCT($D30:$Q30,TRANSPOSE('Opdracht 1 - 1. Overgangskansen'!G$11:G$24))</f>
        <v>32.941927937019862</v>
      </c>
      <c r="H31" s="26">
        <f t="array" ref="H31">SUMPRODUCT($D30:$Q30,TRANSPOSE('Opdracht 1 - 1. Overgangskansen'!H$11:H$24))</f>
        <v>40.81645395004459</v>
      </c>
      <c r="I31" s="26">
        <f t="array" ref="I31">SUMPRODUCT($D30:$Q30,TRANSPOSE('Opdracht 1 - 1. Overgangskansen'!I$11:I$24))</f>
        <v>56.882446921352752</v>
      </c>
      <c r="J31" s="26">
        <f t="array" ref="J31">SUMPRODUCT($D30:$Q30,TRANSPOSE('Opdracht 1 - 1. Overgangskansen'!J$11:J$24))</f>
        <v>59.820407025681419</v>
      </c>
      <c r="K31" s="26">
        <f t="array" ref="K31">SUMPRODUCT($D30:$Q30,TRANSPOSE('Opdracht 1 - 1. Overgangskansen'!K$11:K$24))</f>
        <v>70.651354853012236</v>
      </c>
      <c r="L31" s="26">
        <f t="array" ref="L31">SUMPRODUCT($D30:$Q30,TRANSPOSE('Opdracht 1 - 1. Overgangskansen'!L$11:L$24))</f>
        <v>98.012358619587019</v>
      </c>
      <c r="M31" s="26">
        <f t="array" ref="M31">SUMPRODUCT($D30:$Q30,TRANSPOSE('Opdracht 1 - 1. Overgangskansen'!M$11:M$24))</f>
        <v>93.752477169408095</v>
      </c>
      <c r="N31" s="26">
        <f t="array" ref="N31">SUMPRODUCT($D30:$Q30,TRANSPOSE('Opdracht 1 - 1. Overgangskansen'!N$11:N$24))</f>
        <v>68.018391692311539</v>
      </c>
      <c r="O31" s="26">
        <f t="array" ref="O31">SUMPRODUCT($D30:$Q30,TRANSPOSE('Opdracht 1 - 1. Overgangskansen'!O$11:O$24))</f>
        <v>62.525437057373537</v>
      </c>
      <c r="P31" s="26">
        <f t="array" ref="P31">SUMPRODUCT($D30:$Q30,TRANSPOSE('Opdracht 1 - 1. Overgangskansen'!P$11:P$24))</f>
        <v>52.135405361697757</v>
      </c>
      <c r="Q31" s="26">
        <f t="array" ref="Q31">SUMPRODUCT($D30:$Q30,TRANSPOSE('Opdracht 1 - 1. Overgangskansen'!Q$11:Q$24))</f>
        <v>298.30645330189014</v>
      </c>
      <c r="S31" s="63"/>
    </row>
    <row r="32" spans="3:19" x14ac:dyDescent="0.25">
      <c r="C32" s="56">
        <f t="shared" si="3"/>
        <v>25</v>
      </c>
      <c r="D32" s="26">
        <f t="array" ref="D32">SUMPRODUCT($D31:$Q31,TRANSPOSE('Opdracht 1 - 1. Overgangskansen'!D$11:D$24))</f>
        <v>16.463296351540738</v>
      </c>
      <c r="E32" s="26">
        <f t="array" ref="E32">SUMPRODUCT($D31:$Q31,TRANSPOSE('Opdracht 1 - 1. Overgangskansen'!E$11:E$24))</f>
        <v>20.628781948142596</v>
      </c>
      <c r="F32" s="26">
        <f t="array" ref="F32">SUMPRODUCT($D31:$Q31,TRANSPOSE('Opdracht 1 - 1. Overgangskansen'!F$11:F$24))</f>
        <v>28.807569688893558</v>
      </c>
      <c r="G32" s="26">
        <f t="array" ref="G32">SUMPRODUCT($D31:$Q31,TRANSPOSE('Opdracht 1 - 1. Overgangskansen'!G$11:G$24))</f>
        <v>31.450641210479553</v>
      </c>
      <c r="H32" s="26">
        <f t="array" ref="H32">SUMPRODUCT($D31:$Q31,TRANSPOSE('Opdracht 1 - 1. Overgangskansen'!H$11:H$24))</f>
        <v>40.363398701776234</v>
      </c>
      <c r="I32" s="26">
        <f t="array" ref="I32">SUMPRODUCT($D31:$Q31,TRANSPOSE('Opdracht 1 - 1. Overgangskansen'!I$11:I$24))</f>
        <v>47.785050312006206</v>
      </c>
      <c r="J32" s="26">
        <f t="array" ref="J32">SUMPRODUCT($D31:$Q31,TRANSPOSE('Opdracht 1 - 1. Overgangskansen'!J$11:J$24))</f>
        <v>69.844797361157404</v>
      </c>
      <c r="K32" s="26">
        <f t="array" ref="K32">SUMPRODUCT($D31:$Q31,TRANSPOSE('Opdracht 1 - 1. Overgangskansen'!K$11:K$24))</f>
        <v>66.291326728054258</v>
      </c>
      <c r="L32" s="26">
        <f t="array" ref="L32">SUMPRODUCT($D31:$Q31,TRANSPOSE('Opdracht 1 - 1. Overgangskansen'!L$11:L$24))</f>
        <v>99.323396233625729</v>
      </c>
      <c r="M32" s="26">
        <f t="array" ref="M32">SUMPRODUCT($D31:$Q31,TRANSPOSE('Opdracht 1 - 1. Overgangskansen'!M$11:M$24))</f>
        <v>84.360018852111821</v>
      </c>
      <c r="N32" s="26">
        <f t="array" ref="N32">SUMPRODUCT($D31:$Q31,TRANSPOSE('Opdracht 1 - 1. Overgangskansen'!N$11:N$24))</f>
        <v>80.693504909317667</v>
      </c>
      <c r="O32" s="26">
        <f t="array" ref="O32">SUMPRODUCT($D31:$Q31,TRANSPOSE('Opdracht 1 - 1. Overgangskansen'!O$11:O$24))</f>
        <v>58.543972273176429</v>
      </c>
      <c r="P32" s="26">
        <f t="array" ref="P32">SUMPRODUCT($D31:$Q31,TRANSPOSE('Opdracht 1 - 1. Overgangskansen'!P$11:P$24))</f>
        <v>53.816142404744298</v>
      </c>
      <c r="Q32" s="26">
        <f t="array" ref="Q32">SUMPRODUCT($D31:$Q31,TRANSPOSE('Opdracht 1 - 1. Overgangskansen'!Q$11:Q$24))</f>
        <v>301.62810302497286</v>
      </c>
      <c r="S32" s="63"/>
    </row>
    <row r="33" spans="3:19" x14ac:dyDescent="0.25">
      <c r="C33" s="56">
        <f t="shared" si="3"/>
        <v>26</v>
      </c>
      <c r="D33" s="26">
        <f t="array" ref="D33">SUMPRODUCT($D32:$Q32,TRANSPOSE('Opdracht 1 - 1. Overgangskansen'!D$11:D$24))</f>
        <v>16.185766968685915</v>
      </c>
      <c r="E33" s="26">
        <f t="array" ref="E33">SUMPRODUCT($D32:$Q32,TRANSPOSE('Opdracht 1 - 1. Overgangskansen'!E$11:E$24))</f>
        <v>20.343000313826177</v>
      </c>
      <c r="F33" s="26">
        <f t="array" ref="F33">SUMPRODUCT($D32:$Q32,TRANSPOSE('Opdracht 1 - 1. Overgangskansen'!F$11:F$24))</f>
        <v>25.522910710245448</v>
      </c>
      <c r="G33" s="26">
        <f t="array" ref="G33">SUMPRODUCT($D32:$Q32,TRANSPOSE('Opdracht 1 - 1. Overgangskansen'!G$11:G$24))</f>
        <v>34.900280170754762</v>
      </c>
      <c r="H33" s="26">
        <f t="array" ref="H33">SUMPRODUCT($D32:$Q32,TRANSPOSE('Opdracht 1 - 1. Overgangskansen'!H$11:H$24))</f>
        <v>38.54909309054775</v>
      </c>
      <c r="I33" s="26">
        <f t="array" ref="I33">SUMPRODUCT($D32:$Q32,TRANSPOSE('Opdracht 1 - 1. Overgangskansen'!I$11:I$24))</f>
        <v>47.564365125829852</v>
      </c>
      <c r="J33" s="26">
        <f t="array" ref="J33">SUMPRODUCT($D32:$Q32,TRANSPOSE('Opdracht 1 - 1. Overgangskansen'!J$11:J$24))</f>
        <v>62.43840662319522</v>
      </c>
      <c r="K33" s="26">
        <f t="array" ref="K33">SUMPRODUCT($D32:$Q32,TRANSPOSE('Opdracht 1 - 1. Overgangskansen'!K$11:K$24))</f>
        <v>74.622361240838089</v>
      </c>
      <c r="L33" s="26">
        <f t="array" ref="L33">SUMPRODUCT($D32:$Q32,TRANSPOSE('Opdracht 1 - 1. Overgangskansen'!L$11:L$24))</f>
        <v>95.999530810768903</v>
      </c>
      <c r="M33" s="26">
        <f t="array" ref="M33">SUMPRODUCT($D32:$Q32,TRANSPOSE('Opdracht 1 - 1. Overgangskansen'!M$11:M$24))</f>
        <v>85.488439383908215</v>
      </c>
      <c r="N33" s="26">
        <f t="array" ref="N33">SUMPRODUCT($D32:$Q32,TRANSPOSE('Opdracht 1 - 1. Overgangskansen'!N$11:N$24))</f>
        <v>72.609341117380893</v>
      </c>
      <c r="O33" s="26">
        <f t="array" ref="O33">SUMPRODUCT($D32:$Q32,TRANSPOSE('Opdracht 1 - 1. Overgangskansen'!O$11:O$24))</f>
        <v>69.453543321144281</v>
      </c>
      <c r="P33" s="26">
        <f t="array" ref="P33">SUMPRODUCT($D32:$Q32,TRANSPOSE('Opdracht 1 - 1. Overgangskansen'!P$11:P$24))</f>
        <v>50.389263907130378</v>
      </c>
      <c r="Q33" s="26">
        <f t="array" ref="Q33">SUMPRODUCT($D32:$Q32,TRANSPOSE('Opdracht 1 - 1. Overgangskansen'!Q$11:Q$24))</f>
        <v>305.93369721574345</v>
      </c>
      <c r="S33" s="63"/>
    </row>
    <row r="34" spans="3:19" x14ac:dyDescent="0.25">
      <c r="C34" s="56">
        <f t="shared" si="3"/>
        <v>27</v>
      </c>
      <c r="D34" s="26">
        <f t="array" ref="D34">SUMPRODUCT($D33:$Q33,TRANSPOSE('Opdracht 1 - 1. Overgangskansen'!D$11:D$24))</f>
        <v>16.119731487320351</v>
      </c>
      <c r="E34" s="26">
        <f t="array" ref="E34">SUMPRODUCT($D33:$Q33,TRANSPOSE('Opdracht 1 - 1. Overgangskansen'!E$11:E$24))</f>
        <v>19.837705591949458</v>
      </c>
      <c r="F34" s="26">
        <f t="array" ref="F34">SUMPRODUCT($D33:$Q33,TRANSPOSE('Opdracht 1 - 1. Overgangskansen'!F$11:F$24))</f>
        <v>25.181092136378258</v>
      </c>
      <c r="G34" s="26">
        <f t="array" ref="G34">SUMPRODUCT($D33:$Q33,TRANSPOSE('Opdracht 1 - 1. Overgangskansen'!G$11:G$24))</f>
        <v>31.189391698379733</v>
      </c>
      <c r="H34" s="26">
        <f t="array" ref="H34">SUMPRODUCT($D33:$Q33,TRANSPOSE('Opdracht 1 - 1. Overgangskansen'!H$11:H$24))</f>
        <v>42.635503954708597</v>
      </c>
      <c r="I34" s="26">
        <f t="array" ref="I34">SUMPRODUCT($D33:$Q33,TRANSPOSE('Opdracht 1 - 1. Overgangskansen'!I$11:I$24))</f>
        <v>45.573646192270317</v>
      </c>
      <c r="J34" s="26">
        <f t="array" ref="J34">SUMPRODUCT($D33:$Q33,TRANSPOSE('Opdracht 1 - 1. Overgangskansen'!J$11:J$24))</f>
        <v>61.350431567279223</v>
      </c>
      <c r="K34" s="26">
        <f t="array" ref="K34">SUMPRODUCT($D33:$Q33,TRANSPOSE('Opdracht 1 - 1. Overgangskansen'!K$11:K$24))</f>
        <v>69.213683630637263</v>
      </c>
      <c r="L34" s="26">
        <f t="array" ref="L34">SUMPRODUCT($D33:$Q33,TRANSPOSE('Opdracht 1 - 1. Overgangskansen'!L$11:L$24))</f>
        <v>103.72599755728123</v>
      </c>
      <c r="M34" s="26">
        <f t="array" ref="M34">SUMPRODUCT($D33:$Q33,TRANSPOSE('Opdracht 1 - 1. Overgangskansen'!M$11:M$24))</f>
        <v>82.627561901891895</v>
      </c>
      <c r="N34" s="26">
        <f t="array" ref="N34">SUMPRODUCT($D33:$Q33,TRANSPOSE('Opdracht 1 - 1. Overgangskansen'!N$11:N$24))</f>
        <v>73.580581669859853</v>
      </c>
      <c r="O34" s="26">
        <f t="array" ref="O34">SUMPRODUCT($D33:$Q33,TRANSPOSE('Opdracht 1 - 1. Overgangskansen'!O$11:O$24))</f>
        <v>62.495439062697656</v>
      </c>
      <c r="P34" s="26">
        <f t="array" ref="P34">SUMPRODUCT($D33:$Q33,TRANSPOSE('Opdracht 1 - 1. Overgangskansen'!P$11:P$24))</f>
        <v>59.779218727492186</v>
      </c>
      <c r="Q34" s="26">
        <f t="array" ref="Q34">SUMPRODUCT($D33:$Q33,TRANSPOSE('Opdracht 1 - 1. Overgangskansen'!Q$11:Q$24))</f>
        <v>306.69001482185325</v>
      </c>
      <c r="S34" s="63"/>
    </row>
    <row r="35" spans="3:19" x14ac:dyDescent="0.25">
      <c r="C35" s="56">
        <f t="shared" si="3"/>
        <v>28</v>
      </c>
      <c r="D35" s="26">
        <f t="array" ref="D35">SUMPRODUCT($D34:$Q34,TRANSPOSE('Opdracht 1 - 1. Overgangskansen'!D$11:D$24))</f>
        <v>15.435350888512437</v>
      </c>
      <c r="E35" s="26">
        <f t="array" ref="E35">SUMPRODUCT($D34:$Q34,TRANSPOSE('Opdracht 1 - 1. Overgangskansen'!E$11:E$24))</f>
        <v>20.383264395301982</v>
      </c>
      <c r="F35" s="26">
        <f t="array" ref="F35">SUMPRODUCT($D34:$Q34,TRANSPOSE('Opdracht 1 - 1. Overgangskansen'!F$11:F$24))</f>
        <v>24.470869501322969</v>
      </c>
      <c r="G35" s="26">
        <f t="array" ref="G35">SUMPRODUCT($D34:$Q34,TRANSPOSE('Opdracht 1 - 1. Overgangskansen'!G$11:G$24))</f>
        <v>30.778268927276528</v>
      </c>
      <c r="H35" s="26">
        <f t="array" ref="H35">SUMPRODUCT($D34:$Q34,TRANSPOSE('Opdracht 1 - 1. Overgangskansen'!H$11:H$24))</f>
        <v>38.750542249468154</v>
      </c>
      <c r="I35" s="26">
        <f t="array" ref="I35">SUMPRODUCT($D34:$Q34,TRANSPOSE('Opdracht 1 - 1. Overgangskansen'!I$11:I$24))</f>
        <v>50.088387351749482</v>
      </c>
      <c r="J35" s="26">
        <f t="array" ref="J35">SUMPRODUCT($D34:$Q34,TRANSPOSE('Opdracht 1 - 1. Overgangskansen'!J$11:J$24))</f>
        <v>59.393040065674121</v>
      </c>
      <c r="K35" s="26">
        <f t="array" ref="K35">SUMPRODUCT($D34:$Q34,TRANSPOSE('Opdracht 1 - 1. Overgangskansen'!K$11:K$24))</f>
        <v>68.591221798275996</v>
      </c>
      <c r="L35" s="26">
        <f t="array" ref="L35">SUMPRODUCT($D34:$Q34,TRANSPOSE('Opdracht 1 - 1. Overgangskansen'!L$11:L$24))</f>
        <v>99.168350885713181</v>
      </c>
      <c r="M35" s="26">
        <f t="array" ref="M35">SUMPRODUCT($D34:$Q34,TRANSPOSE('Opdracht 1 - 1. Overgangskansen'!M$11:M$24))</f>
        <v>89.277793460198012</v>
      </c>
      <c r="N35" s="26">
        <f t="array" ref="N35">SUMPRODUCT($D34:$Q34,TRANSPOSE('Opdracht 1 - 1. Overgangskansen'!N$11:N$24))</f>
        <v>71.118201601513576</v>
      </c>
      <c r="O35" s="26">
        <f t="array" ref="O35">SUMPRODUCT($D34:$Q34,TRANSPOSE('Opdracht 1 - 1. Overgangskansen'!O$11:O$24))</f>
        <v>63.331393553243778</v>
      </c>
      <c r="P35" s="26">
        <f t="array" ref="P35">SUMPRODUCT($D34:$Q34,TRANSPOSE('Opdracht 1 - 1. Overgangskansen'!P$11:P$24))</f>
        <v>53.79032289145001</v>
      </c>
      <c r="Q35" s="26">
        <f t="array" ref="Q35">SUMPRODUCT($D34:$Q34,TRANSPOSE('Opdracht 1 - 1. Overgangskansen'!Q$11:Q$24))</f>
        <v>315.42299243029902</v>
      </c>
      <c r="S35" s="63"/>
    </row>
    <row r="36" spans="3:19" x14ac:dyDescent="0.25">
      <c r="C36" s="56">
        <f t="shared" si="3"/>
        <v>29</v>
      </c>
      <c r="D36" s="26">
        <f t="array" ref="D36">SUMPRODUCT($D35:$Q35,TRANSPOSE('Opdracht 1 - 1. Overgangskansen'!D$11:D$24))</f>
        <v>15.24157084302291</v>
      </c>
      <c r="E36" s="26">
        <f t="array" ref="E36">SUMPRODUCT($D35:$Q35,TRANSPOSE('Opdracht 1 - 1. Overgangskansen'!E$11:E$24))</f>
        <v>19.248508393832111</v>
      </c>
      <c r="F36" s="26">
        <f t="array" ref="F36">SUMPRODUCT($D35:$Q35,TRANSPOSE('Opdracht 1 - 1. Overgangskansen'!F$11:F$24))</f>
        <v>25.563868192387918</v>
      </c>
      <c r="G36" s="26">
        <f t="array" ref="G36">SUMPRODUCT($D35:$Q35,TRANSPOSE('Opdracht 1 - 1. Overgangskansen'!G$11:G$24))</f>
        <v>29.864367519155259</v>
      </c>
      <c r="H36" s="26">
        <f t="array" ref="H36">SUMPRODUCT($D35:$Q35,TRANSPOSE('Opdracht 1 - 1. Overgangskansen'!H$11:H$24))</f>
        <v>38.400883035681844</v>
      </c>
      <c r="I36" s="26">
        <f t="array" ref="I36">SUMPRODUCT($D35:$Q35,TRANSPOSE('Opdracht 1 - 1. Overgangskansen'!I$11:I$24))</f>
        <v>46.156149397351278</v>
      </c>
      <c r="J36" s="26">
        <f t="array" ref="J36">SUMPRODUCT($D35:$Q35,TRANSPOSE('Opdracht 1 - 1. Overgangskansen'!J$11:J$24))</f>
        <v>63.819591370356157</v>
      </c>
      <c r="K36" s="26">
        <f t="array" ref="K36">SUMPRODUCT($D35:$Q35,TRANSPOSE('Opdracht 1 - 1. Overgangskansen'!K$11:K$24))</f>
        <v>66.241202662140026</v>
      </c>
      <c r="L36" s="26">
        <f t="array" ref="L36">SUMPRODUCT($D35:$Q35,TRANSPOSE('Opdracht 1 - 1. Overgangskansen'!L$11:L$24))</f>
        <v>99.760074544409292</v>
      </c>
      <c r="M36" s="26">
        <f t="array" ref="M36">SUMPRODUCT($D35:$Q35,TRANSPOSE('Opdracht 1 - 1. Overgangskansen'!M$11:M$24))</f>
        <v>85.35499061625228</v>
      </c>
      <c r="N36" s="26">
        <f t="array" ref="N36">SUMPRODUCT($D35:$Q35,TRANSPOSE('Opdracht 1 - 1. Overgangskansen'!N$11:N$24))</f>
        <v>76.842108948821291</v>
      </c>
      <c r="O36" s="26">
        <f t="array" ref="O36">SUMPRODUCT($D35:$Q35,TRANSPOSE('Opdracht 1 - 1. Overgangskansen'!O$11:O$24))</f>
        <v>61.212003387428055</v>
      </c>
      <c r="P36" s="26">
        <f t="array" ref="P36">SUMPRODUCT($D35:$Q35,TRANSPOSE('Opdracht 1 - 1. Overgangskansen'!P$11:P$24))</f>
        <v>54.5098355893914</v>
      </c>
      <c r="Q36" s="26">
        <f t="array" ref="Q36">SUMPRODUCT($D35:$Q35,TRANSPOSE('Opdracht 1 - 1. Overgangskansen'!Q$11:Q$24))</f>
        <v>317.7848454997694</v>
      </c>
      <c r="S36" s="63"/>
    </row>
    <row r="37" spans="3:19" x14ac:dyDescent="0.25">
      <c r="C37" s="56">
        <f t="shared" si="3"/>
        <v>30</v>
      </c>
      <c r="D37" s="26">
        <f t="array" ref="D37">SUMPRODUCT($D36:$Q36,TRANSPOSE('Opdracht 1 - 1. Overgangskansen'!D$11:D$24))</f>
        <v>15.060686729597263</v>
      </c>
      <c r="E37" s="26">
        <f t="array" ref="E37">SUMPRODUCT($D36:$Q36,TRANSPOSE('Opdracht 1 - 1. Overgangskansen'!E$11:E$24))</f>
        <v>19.042306831176695</v>
      </c>
      <c r="F37" s="26">
        <f t="array" ref="F37">SUMPRODUCT($D36:$Q36,TRANSPOSE('Opdracht 1 - 1. Overgangskansen'!F$11:F$24))</f>
        <v>24.09693839613352</v>
      </c>
      <c r="G37" s="26">
        <f t="array" ref="G37">SUMPRODUCT($D36:$Q36,TRANSPOSE('Opdracht 1 - 1. Overgangskansen'!G$11:G$24))</f>
        <v>31.363060449021756</v>
      </c>
      <c r="H37" s="26">
        <f t="array" ref="H37">SUMPRODUCT($D36:$Q36,TRANSPOSE('Opdracht 1 - 1. Overgangskansen'!H$11:H$24))</f>
        <v>37.333748511742627</v>
      </c>
      <c r="I37" s="26">
        <f t="array" ref="I37">SUMPRODUCT($D36:$Q36,TRANSPOSE('Opdracht 1 - 1. Overgangskansen'!I$11:I$24))</f>
        <v>45.931590113946768</v>
      </c>
      <c r="J37" s="26">
        <f t="array" ref="J37">SUMPRODUCT($D36:$Q36,TRANSPOSE('Opdracht 1 - 1. Overgangskansen'!J$11:J$24))</f>
        <v>60.667616549667081</v>
      </c>
      <c r="K37" s="26">
        <f t="array" ref="K37">SUMPRODUCT($D36:$Q36,TRANSPOSE('Opdracht 1 - 1. Overgangskansen'!K$11:K$24))</f>
        <v>69.870437822742019</v>
      </c>
      <c r="L37" s="26">
        <f t="array" ref="L37">SUMPRODUCT($D36:$Q36,TRANSPOSE('Opdracht 1 - 1. Overgangskansen'!L$11:L$24))</f>
        <v>98.042324195591107</v>
      </c>
      <c r="M37" s="26">
        <f t="array" ref="M37">SUMPRODUCT($D36:$Q36,TRANSPOSE('Opdracht 1 - 1. Overgangskansen'!M$11:M$24))</f>
        <v>85.864291889131437</v>
      </c>
      <c r="N37" s="26">
        <f t="array" ref="N37">SUMPRODUCT($D36:$Q36,TRANSPOSE('Opdracht 1 - 1. Overgangskansen'!N$11:N$24))</f>
        <v>73.465721251094294</v>
      </c>
      <c r="O37" s="26">
        <f t="array" ref="O37">SUMPRODUCT($D36:$Q36,TRANSPOSE('Opdracht 1 - 1. Overgangskansen'!O$11:O$24))</f>
        <v>66.138616097573802</v>
      </c>
      <c r="P37" s="26">
        <f t="array" ref="P37">SUMPRODUCT($D36:$Q36,TRANSPOSE('Opdracht 1 - 1. Overgangskansen'!P$11:P$24))</f>
        <v>52.685659568516982</v>
      </c>
      <c r="Q37" s="26">
        <f t="array" ref="Q37">SUMPRODUCT($D36:$Q36,TRANSPOSE('Opdracht 1 - 1. Overgangskansen'!Q$11:Q$24))</f>
        <v>320.43700159406387</v>
      </c>
      <c r="S37" s="63"/>
    </row>
    <row r="38" spans="3:19" x14ac:dyDescent="0.25">
      <c r="C38" s="56">
        <f t="shared" si="3"/>
        <v>31</v>
      </c>
      <c r="D38" s="26">
        <f t="array" ref="D38">SUMPRODUCT($D37:$Q37,TRANSPOSE('Opdracht 1 - 1. Overgangskansen'!D$11:D$24))</f>
        <v>15.003485681429105</v>
      </c>
      <c r="E38" s="26">
        <f t="array" ref="E38">SUMPRODUCT($D37:$Q37,TRANSPOSE('Opdracht 1 - 1. Overgangskansen'!E$11:E$24))</f>
        <v>18.732211836390945</v>
      </c>
      <c r="F38" s="26">
        <f t="array" ref="F38">SUMPRODUCT($D37:$Q37,TRANSPOSE('Opdracht 1 - 1. Overgangskansen'!F$11:F$24))</f>
        <v>23.862705174700338</v>
      </c>
      <c r="G38" s="26">
        <f t="array" ref="G38">SUMPRODUCT($D37:$Q37,TRANSPOSE('Opdracht 1 - 1. Overgangskansen'!G$11:G$24))</f>
        <v>29.723563577135412</v>
      </c>
      <c r="H38" s="26">
        <f t="array" ref="H38">SUMPRODUCT($D37:$Q37,TRANSPOSE('Opdracht 1 - 1. Overgangskansen'!H$11:H$24))</f>
        <v>39.117922952280615</v>
      </c>
      <c r="I38" s="26">
        <f t="array" ref="I38">SUMPRODUCT($D37:$Q37,TRANSPOSE('Opdracht 1 - 1. Overgangskansen'!I$11:I$24))</f>
        <v>44.791326703263508</v>
      </c>
      <c r="J38" s="26">
        <f t="array" ref="J38">SUMPRODUCT($D37:$Q37,TRANSPOSE('Opdracht 1 - 1. Overgangskansen'!J$11:J$24))</f>
        <v>60.104177960015541</v>
      </c>
      <c r="K38" s="26">
        <f t="array" ref="K38">SUMPRODUCT($D37:$Q37,TRANSPOSE('Opdracht 1 - 1. Overgangskansen'!K$11:K$24))</f>
        <v>67.558051753805429</v>
      </c>
      <c r="L38" s="26">
        <f t="array" ref="L38">SUMPRODUCT($D37:$Q37,TRANSPOSE('Opdracht 1 - 1. Overgangskansen'!L$11:L$24))</f>
        <v>101.50844563240605</v>
      </c>
      <c r="M38" s="26">
        <f t="array" ref="M38">SUMPRODUCT($D37:$Q37,TRANSPOSE('Opdracht 1 - 1. Overgangskansen'!M$11:M$24))</f>
        <v>84.385810462396705</v>
      </c>
      <c r="N38" s="26">
        <f t="array" ref="N38">SUMPRODUCT($D37:$Q37,TRANSPOSE('Opdracht 1 - 1. Overgangskansen'!N$11:N$24))</f>
        <v>73.904080919064825</v>
      </c>
      <c r="O38" s="26">
        <f t="array" ref="O38">SUMPRODUCT($D37:$Q37,TRANSPOSE('Opdracht 1 - 1. Overgangskansen'!O$11:O$24))</f>
        <v>63.232532274636739</v>
      </c>
      <c r="P38" s="26">
        <f t="array" ref="P38">SUMPRODUCT($D37:$Q37,TRANSPOSE('Opdracht 1 - 1. Overgangskansen'!P$11:P$24))</f>
        <v>56.9260344248965</v>
      </c>
      <c r="Q38" s="26">
        <f t="array" ref="Q38">SUMPRODUCT($D37:$Q37,TRANSPOSE('Opdracht 1 - 1. Overgangskansen'!Q$11:Q$24))</f>
        <v>321.14965064757746</v>
      </c>
      <c r="S38" s="63"/>
    </row>
    <row r="39" spans="3:19" x14ac:dyDescent="0.25">
      <c r="C39" s="56">
        <f t="shared" si="3"/>
        <v>32</v>
      </c>
      <c r="D39" s="26">
        <f t="array" ref="D39">SUMPRODUCT($D38:$Q38,TRANSPOSE('Opdracht 1 - 1. Overgangskansen'!D$11:D$24))</f>
        <v>14.670844002793602</v>
      </c>
      <c r="E39" s="26">
        <f t="array" ref="E39">SUMPRODUCT($D38:$Q38,TRANSPOSE('Opdracht 1 - 1. Overgangskansen'!E$11:E$24))</f>
        <v>18.946888745457603</v>
      </c>
      <c r="F39" s="26">
        <f t="array" ref="F39">SUMPRODUCT($D38:$Q38,TRANSPOSE('Opdracht 1 - 1. Overgangskansen'!F$11:F$24))</f>
        <v>23.438517405008657</v>
      </c>
      <c r="G39" s="26">
        <f t="array" ref="G39">SUMPRODUCT($D38:$Q38,TRANSPOSE('Opdracht 1 - 1. Overgangskansen'!G$11:G$24))</f>
        <v>29.46213365487608</v>
      </c>
      <c r="H39" s="26">
        <f t="array" ref="H39">SUMPRODUCT($D38:$Q38,TRANSPOSE('Opdracht 1 - 1. Overgangskansen'!H$11:H$24))</f>
        <v>37.41515210286137</v>
      </c>
      <c r="I39" s="26">
        <f t="array" ref="I39">SUMPRODUCT($D38:$Q38,TRANSPOSE('Opdracht 1 - 1. Overgangskansen'!I$11:I$24))</f>
        <v>46.774477630756948</v>
      </c>
      <c r="J39" s="26">
        <f t="array" ref="J39">SUMPRODUCT($D38:$Q38,TRANSPOSE('Opdracht 1 - 1. Overgangskansen'!J$11:J$24))</f>
        <v>58.988457983081581</v>
      </c>
      <c r="K39" s="26">
        <f t="array" ref="K39">SUMPRODUCT($D38:$Q38,TRANSPOSE('Opdracht 1 - 1. Overgangskansen'!K$11:K$24))</f>
        <v>67.245360905770113</v>
      </c>
      <c r="L39" s="26">
        <f t="array" ref="L39">SUMPRODUCT($D38:$Q38,TRANSPOSE('Opdracht 1 - 1. Overgangskansen'!L$11:L$24))</f>
        <v>99.610163907010786</v>
      </c>
      <c r="M39" s="26">
        <f t="array" ref="M39">SUMPRODUCT($D38:$Q38,TRANSPOSE('Opdracht 1 - 1. Overgangskansen'!M$11:M$24))</f>
        <v>87.369128830321216</v>
      </c>
      <c r="N39" s="26">
        <f t="array" ref="N39">SUMPRODUCT($D38:$Q38,TRANSPOSE('Opdracht 1 - 1. Overgangskansen'!N$11:N$24))</f>
        <v>72.63154016207794</v>
      </c>
      <c r="O39" s="26">
        <f t="array" ref="O39">SUMPRODUCT($D38:$Q38,TRANSPOSE('Opdracht 1 - 1. Overgangskansen'!O$11:O$24))</f>
        <v>63.609831937402014</v>
      </c>
      <c r="P39" s="26">
        <f t="array" ref="P39">SUMPRODUCT($D38:$Q38,TRANSPOSE('Opdracht 1 - 1. Overgangskansen'!P$11:P$24))</f>
        <v>54.424744898334744</v>
      </c>
      <c r="Q39" s="26">
        <f t="array" ref="Q39">SUMPRODUCT($D38:$Q38,TRANSPOSE('Opdracht 1 - 1. Overgangskansen'!Q$11:Q$24))</f>
        <v>325.41275783424646</v>
      </c>
      <c r="S39" s="63"/>
    </row>
    <row r="40" spans="3:19" x14ac:dyDescent="0.25">
      <c r="C40" s="56">
        <f t="shared" si="3"/>
        <v>33</v>
      </c>
      <c r="D40" s="26">
        <f t="array" ref="D40">SUMPRODUCT($D39:$Q39,TRANSPOSE('Opdracht 1 - 1. Overgangskansen'!D$11:D$24))</f>
        <v>14.548199125768766</v>
      </c>
      <c r="E40" s="26">
        <f t="array" ref="E40">SUMPRODUCT($D39:$Q39,TRANSPOSE('Opdracht 1 - 1. Overgangskansen'!E$11:E$24))</f>
        <v>18.42236213654304</v>
      </c>
      <c r="F40" s="26">
        <f t="array" ref="F40">SUMPRODUCT($D39:$Q39,TRANSPOSE('Opdracht 1 - 1. Overgangskansen'!F$11:F$24))</f>
        <v>23.895894005534622</v>
      </c>
      <c r="G40" s="26">
        <f t="array" ref="G40">SUMPRODUCT($D39:$Q39,TRANSPOSE('Opdracht 1 - 1. Overgangskansen'!G$11:G$24))</f>
        <v>28.932418976511745</v>
      </c>
      <c r="H40" s="26">
        <f t="array" ref="H40">SUMPRODUCT($D39:$Q39,TRANSPOSE('Opdracht 1 - 1. Overgangskansen'!H$11:H$24))</f>
        <v>37.191046473986823</v>
      </c>
      <c r="I40" s="26">
        <f t="array" ref="I40">SUMPRODUCT($D39:$Q39,TRANSPOSE('Opdracht 1 - 1. Overgangskansen'!I$11:I$24))</f>
        <v>45.063809245255293</v>
      </c>
      <c r="J40" s="26">
        <f t="array" ref="J40">SUMPRODUCT($D39:$Q39,TRANSPOSE('Opdracht 1 - 1. Overgangskansen'!J$11:J$24))</f>
        <v>60.916243795173443</v>
      </c>
      <c r="K40" s="26">
        <f t="array" ref="K40">SUMPRODUCT($D39:$Q39,TRANSPOSE('Opdracht 1 - 1. Overgangskansen'!K$11:K$24))</f>
        <v>66.010831569523944</v>
      </c>
      <c r="L40" s="26">
        <f t="array" ref="L40">SUMPRODUCT($D39:$Q39,TRANSPOSE('Opdracht 1 - 1. Overgangskansen'!L$11:L$24))</f>
        <v>99.89142195393984</v>
      </c>
      <c r="M40" s="26">
        <f t="array" ref="M40">SUMPRODUCT($D39:$Q39,TRANSPOSE('Opdracht 1 - 1. Overgangskansen'!M$11:M$24))</f>
        <v>85.735262607771588</v>
      </c>
      <c r="N40" s="26">
        <f t="array" ref="N40">SUMPRODUCT($D39:$Q39,TRANSPOSE('Opdracht 1 - 1. Overgangskansen'!N$11:N$24))</f>
        <v>75.19930607756595</v>
      </c>
      <c r="O40" s="26">
        <f t="array" ref="O40">SUMPRODUCT($D39:$Q39,TRANSPOSE('Opdracht 1 - 1. Overgangskansen'!O$11:O$24))</f>
        <v>62.514545957537422</v>
      </c>
      <c r="P40" s="26">
        <f t="array" ref="P40">SUMPRODUCT($D39:$Q39,TRANSPOSE('Opdracht 1 - 1. Overgangskansen'!P$11:P$24))</f>
        <v>54.749489727579302</v>
      </c>
      <c r="Q40" s="26">
        <f t="array" ref="Q40">SUMPRODUCT($D39:$Q39,TRANSPOSE('Opdracht 1 - 1. Overgangskansen'!Q$11:Q$24))</f>
        <v>326.92916834730732</v>
      </c>
      <c r="S40" s="63"/>
    </row>
    <row r="41" spans="3:19" x14ac:dyDescent="0.25">
      <c r="C41" s="56">
        <f t="shared" si="3"/>
        <v>34</v>
      </c>
      <c r="D41" s="26">
        <f t="array" ref="D41">SUMPRODUCT($D40:$Q40,TRANSPOSE('Opdracht 1 - 1. Overgangskansen'!D$11:D$24))</f>
        <v>14.43631742639452</v>
      </c>
      <c r="E41" s="26">
        <f t="array" ref="E41">SUMPRODUCT($D40:$Q40,TRANSPOSE('Opdracht 1 - 1. Overgangskansen'!E$11:E$24))</f>
        <v>18.29059069901977</v>
      </c>
      <c r="F41" s="26">
        <f t="array" ref="F41">SUMPRODUCT($D40:$Q40,TRANSPOSE('Opdracht 1 - 1. Overgangskansen'!F$11:F$24))</f>
        <v>23.232614798524295</v>
      </c>
      <c r="G41" s="26">
        <f t="array" ref="G41">SUMPRODUCT($D40:$Q40,TRANSPOSE('Opdracht 1 - 1. Overgangskansen'!G$11:G$24))</f>
        <v>29.567514635822445</v>
      </c>
      <c r="H41" s="26">
        <f t="array" ref="H41">SUMPRODUCT($D40:$Q40,TRANSPOSE('Opdracht 1 - 1. Overgangskansen'!H$11:H$24))</f>
        <v>36.590414787584955</v>
      </c>
      <c r="I41" s="26">
        <f t="array" ref="I41">SUMPRODUCT($D40:$Q40,TRANSPOSE('Opdracht 1 - 1. Overgangskansen'!I$11:I$24))</f>
        <v>44.907231899585049</v>
      </c>
      <c r="J41" s="26">
        <f t="array" ref="J41">SUMPRODUCT($D40:$Q40,TRANSPOSE('Opdracht 1 - 1. Overgangskansen'!J$11:J$24))</f>
        <v>59.564430107987945</v>
      </c>
      <c r="K41" s="26">
        <f t="array" ref="K41">SUMPRODUCT($D40:$Q40,TRANSPOSE('Opdracht 1 - 1. Overgangskansen'!K$11:K$24))</f>
        <v>67.570610557655101</v>
      </c>
      <c r="L41" s="26">
        <f t="array" ref="L41">SUMPRODUCT($D40:$Q40,TRANSPOSE('Opdracht 1 - 1. Overgangskansen'!L$11:L$24))</f>
        <v>99.024630700720962</v>
      </c>
      <c r="M41" s="26">
        <f t="array" ref="M41">SUMPRODUCT($D40:$Q40,TRANSPOSE('Opdracht 1 - 1. Overgangskansen'!M$11:M$24))</f>
        <v>85.977343652197149</v>
      </c>
      <c r="N41" s="26">
        <f t="array" ref="N41">SUMPRODUCT($D40:$Q40,TRANSPOSE('Opdracht 1 - 1. Overgangskansen'!N$11:N$24))</f>
        <v>73.793024387406007</v>
      </c>
      <c r="O41" s="26">
        <f t="array" ref="O41">SUMPRODUCT($D40:$Q40,TRANSPOSE('Opdracht 1 - 1. Overgangskansen'!O$11:O$24))</f>
        <v>64.724642562590347</v>
      </c>
      <c r="P41" s="26">
        <f t="array" ref="P41">SUMPRODUCT($D40:$Q40,TRANSPOSE('Opdracht 1 - 1. Overgangskansen'!P$11:P$24))</f>
        <v>53.80676834824331</v>
      </c>
      <c r="Q41" s="26">
        <f t="array" ref="Q41">SUMPRODUCT($D40:$Q40,TRANSPOSE('Opdracht 1 - 1. Overgangskansen'!Q$11:Q$24))</f>
        <v>328.51386543626722</v>
      </c>
      <c r="S41" s="63"/>
    </row>
    <row r="42" spans="3:19" x14ac:dyDescent="0.25">
      <c r="C42" s="56">
        <f t="shared" si="3"/>
        <v>35</v>
      </c>
      <c r="D42" s="26">
        <f t="array" ref="D42">SUMPRODUCT($D41:$Q41,TRANSPOSE('Opdracht 1 - 1. Overgangskansen'!D$11:D$24))</f>
        <v>14.393271133276993</v>
      </c>
      <c r="E42" s="26">
        <f t="array" ref="E42">SUMPRODUCT($D41:$Q41,TRANSPOSE('Opdracht 1 - 1. Overgangskansen'!E$11:E$24))</f>
        <v>18.108354846308071</v>
      </c>
      <c r="F42" s="26">
        <f t="array" ref="F42">SUMPRODUCT($D41:$Q41,TRANSPOSE('Opdracht 1 - 1. Overgangskansen'!F$11:F$24))</f>
        <v>23.087710051834286</v>
      </c>
      <c r="G42" s="26">
        <f t="array" ref="G42">SUMPRODUCT($D41:$Q41,TRANSPOSE('Opdracht 1 - 1. Overgangskansen'!G$11:G$24))</f>
        <v>28.834369357887955</v>
      </c>
      <c r="H42" s="26">
        <f t="array" ref="H42">SUMPRODUCT($D41:$Q41,TRANSPOSE('Opdracht 1 - 1. Overgangskansen'!H$11:H$24))</f>
        <v>37.353768385856014</v>
      </c>
      <c r="I42" s="26">
        <f t="array" ref="I42">SUMPRODUCT($D41:$Q41,TRANSPOSE('Opdracht 1 - 1. Overgangskansen'!I$11:I$24))</f>
        <v>44.27835529437418</v>
      </c>
      <c r="J42" s="26">
        <f t="array" ref="J42">SUMPRODUCT($D41:$Q41,TRANSPOSE('Opdracht 1 - 1. Overgangskansen'!J$11:J$24))</f>
        <v>59.279357220350683</v>
      </c>
      <c r="K42" s="26">
        <f t="array" ref="K42">SUMPRODUCT($D41:$Q41,TRANSPOSE('Opdracht 1 - 1. Overgangskansen'!K$11:K$24))</f>
        <v>66.570719729338677</v>
      </c>
      <c r="L42" s="26">
        <f t="array" ref="L42">SUMPRODUCT($D41:$Q41,TRANSPOSE('Opdracht 1 - 1. Overgangskansen'!L$11:L$24))</f>
        <v>100.57173913096847</v>
      </c>
      <c r="M42" s="26">
        <f t="array" ref="M42">SUMPRODUCT($D41:$Q41,TRANSPOSE('Opdracht 1 - 1. Overgangskansen'!M$11:M$24))</f>
        <v>85.231289506656196</v>
      </c>
      <c r="N42" s="26">
        <f t="array" ref="N42">SUMPRODUCT($D41:$Q41,TRANSPOSE('Opdracht 1 - 1. Overgangskansen'!N$11:N$24))</f>
        <v>74.001385473284401</v>
      </c>
      <c r="O42" s="26">
        <f t="array" ref="O42">SUMPRODUCT($D41:$Q41,TRANSPOSE('Opdracht 1 - 1. Overgangskansen'!O$11:O$24))</f>
        <v>63.514244694769168</v>
      </c>
      <c r="P42" s="26">
        <f t="array" ref="P42">SUMPRODUCT($D41:$Q41,TRANSPOSE('Opdracht 1 - 1. Overgangskansen'!P$11:P$24))</f>
        <v>55.709016124882304</v>
      </c>
      <c r="Q42" s="26">
        <f t="array" ref="Q42">SUMPRODUCT($D41:$Q41,TRANSPOSE('Opdracht 1 - 1. Overgangskansen'!Q$11:Q$24))</f>
        <v>329.06641905021166</v>
      </c>
      <c r="S42" s="63"/>
    </row>
    <row r="43" spans="3:19" x14ac:dyDescent="0.25">
      <c r="C43" s="56">
        <f t="shared" si="3"/>
        <v>36</v>
      </c>
      <c r="D43" s="26">
        <f t="array" ref="D43">SUMPRODUCT($D42:$Q42,TRANSPOSE('Opdracht 1 - 1. Overgangskansen'!D$11:D$24))</f>
        <v>14.229000464450744</v>
      </c>
      <c r="E43" s="26">
        <f t="array" ref="E43">SUMPRODUCT($D42:$Q42,TRANSPOSE('Opdracht 1 - 1. Overgangskansen'!E$11:E$24))</f>
        <v>18.184838834466952</v>
      </c>
      <c r="F43" s="26">
        <f t="array" ref="F43">SUMPRODUCT($D42:$Q42,TRANSPOSE('Opdracht 1 - 1. Overgangskansen'!F$11:F$24))</f>
        <v>22.844459870336042</v>
      </c>
      <c r="G43" s="26">
        <f t="array" ref="G43">SUMPRODUCT($D42:$Q42,TRANSPOSE('Opdracht 1 - 1. Overgangskansen'!G$11:G$24))</f>
        <v>28.679543168621073</v>
      </c>
      <c r="H43" s="26">
        <f t="array" ref="H43">SUMPRODUCT($D42:$Q42,TRANSPOSE('Opdracht 1 - 1. Overgangskansen'!H$11:H$24))</f>
        <v>36.599002652694409</v>
      </c>
      <c r="I43" s="26">
        <f t="array" ref="I43">SUMPRODUCT($D42:$Q42,TRANSPOSE('Opdracht 1 - 1. Overgangskansen'!I$11:I$24))</f>
        <v>45.135121110185125</v>
      </c>
      <c r="J43" s="26">
        <f t="array" ref="J43">SUMPRODUCT($D42:$Q42,TRANSPOSE('Opdracht 1 - 1. Overgangskansen'!J$11:J$24))</f>
        <v>58.668658604260578</v>
      </c>
      <c r="K43" s="26">
        <f t="array" ref="K43">SUMPRODUCT($D42:$Q42,TRANSPOSE('Opdracht 1 - 1. Overgangskansen'!K$11:K$24))</f>
        <v>66.414677331338041</v>
      </c>
      <c r="L43" s="26">
        <f t="array" ref="L43">SUMPRODUCT($D42:$Q42,TRANSPOSE('Opdracht 1 - 1. Overgangskansen'!L$11:L$24))</f>
        <v>99.782463214920924</v>
      </c>
      <c r="M43" s="26">
        <f t="array" ref="M43">SUMPRODUCT($D42:$Q42,TRANSPOSE('Opdracht 1 - 1. Overgangskansen'!M$11:M$24))</f>
        <v>86.562898072964671</v>
      </c>
      <c r="N43" s="26">
        <f t="array" ref="N43">SUMPRODUCT($D42:$Q42,TRANSPOSE('Opdracht 1 - 1. Overgangskansen'!N$11:N$24))</f>
        <v>73.359250719372312</v>
      </c>
      <c r="O43" s="26">
        <f t="array" ref="O43">SUMPRODUCT($D42:$Q42,TRANSPOSE('Opdracht 1 - 1. Overgangskansen'!O$11:O$24))</f>
        <v>63.693582743361283</v>
      </c>
      <c r="P43" s="26">
        <f t="array" ref="P43">SUMPRODUCT($D42:$Q42,TRANSPOSE('Opdracht 1 - 1. Overgangskansen'!P$11:P$24))</f>
        <v>54.667217025400731</v>
      </c>
      <c r="Q43" s="26">
        <f t="array" ref="Q43">SUMPRODUCT($D42:$Q42,TRANSPOSE('Opdracht 1 - 1. Overgangskansen'!Q$11:Q$24))</f>
        <v>331.17928618762613</v>
      </c>
      <c r="S43" s="63"/>
    </row>
    <row r="44" spans="3:19" x14ac:dyDescent="0.25">
      <c r="C44" s="56">
        <f t="shared" si="3"/>
        <v>37</v>
      </c>
      <c r="D44" s="26">
        <f t="array" ref="D44">SUMPRODUCT($D43:$Q43,TRANSPOSE('Opdracht 1 - 1. Overgangskansen'!D$11:D$24))</f>
        <v>14.155131276088154</v>
      </c>
      <c r="E44" s="26">
        <f t="array" ref="E44">SUMPRODUCT($D43:$Q43,TRANSPOSE('Opdracht 1 - 1. Overgangskansen'!E$11:E$24))</f>
        <v>17.938362295624749</v>
      </c>
      <c r="F44" s="26">
        <f t="array" ref="F44">SUMPRODUCT($D43:$Q43,TRANSPOSE('Opdracht 1 - 1. Overgangskansen'!F$11:F$24))</f>
        <v>23.027580175363699</v>
      </c>
      <c r="G44" s="26">
        <f t="array" ref="G44">SUMPRODUCT($D43:$Q43,TRANSPOSE('Opdracht 1 - 1. Overgangskansen'!G$11:G$24))</f>
        <v>28.382979641688728</v>
      </c>
      <c r="H44" s="26">
        <f t="array" ref="H44">SUMPRODUCT($D43:$Q43,TRANSPOSE('Opdracht 1 - 1. Overgangskansen'!H$11:H$24))</f>
        <v>36.466055294120828</v>
      </c>
      <c r="I44" s="26">
        <f t="array" ref="I44">SUMPRODUCT($D43:$Q43,TRANSPOSE('Opdracht 1 - 1. Overgangskansen'!I$11:I$24))</f>
        <v>44.383587811839277</v>
      </c>
      <c r="J44" s="26">
        <f t="array" ref="J44">SUMPRODUCT($D43:$Q43,TRANSPOSE('Opdracht 1 - 1. Overgangskansen'!J$11:J$24))</f>
        <v>59.495099117337247</v>
      </c>
      <c r="K44" s="26">
        <f t="array" ref="K44">SUMPRODUCT($D43:$Q43,TRANSPOSE('Opdracht 1 - 1. Overgangskansen'!K$11:K$24))</f>
        <v>65.777695095399068</v>
      </c>
      <c r="L44" s="26">
        <f t="array" ref="L44">SUMPRODUCT($D43:$Q43,TRANSPOSE('Opdracht 1 - 1. Overgangskansen'!L$11:L$24))</f>
        <v>99.920940518046137</v>
      </c>
      <c r="M44" s="26">
        <f t="array" ref="M44">SUMPRODUCT($D43:$Q43,TRANSPOSE('Opdracht 1 - 1. Overgangskansen'!M$11:M$24))</f>
        <v>85.883561996422358</v>
      </c>
      <c r="N44" s="26">
        <f t="array" ref="N44">SUMPRODUCT($D43:$Q43,TRANSPOSE('Opdracht 1 - 1. Overgangskansen'!N$11:N$24))</f>
        <v>74.50537683386996</v>
      </c>
      <c r="O44" s="26">
        <f t="array" ref="O44">SUMPRODUCT($D43:$Q43,TRANSPOSE('Opdracht 1 - 1. Overgangskansen'!O$11:O$24))</f>
        <v>63.140892238729407</v>
      </c>
      <c r="P44" s="26">
        <f t="array" ref="P44">SUMPRODUCT($D43:$Q43,TRANSPOSE('Opdracht 1 - 1. Overgangskansen'!P$11:P$24))</f>
        <v>54.821574714300475</v>
      </c>
      <c r="Q44" s="26">
        <f t="array" ref="Q44">SUMPRODUCT($D43:$Q43,TRANSPOSE('Opdracht 1 - 1. Overgangskansen'!Q$11:Q$24))</f>
        <v>332.10116299116891</v>
      </c>
      <c r="S44" s="63"/>
    </row>
    <row r="45" spans="3:19" x14ac:dyDescent="0.25">
      <c r="C45" s="56">
        <f t="shared" si="3"/>
        <v>38</v>
      </c>
      <c r="D45" s="26">
        <f t="array" ref="D45">SUMPRODUCT($D44:$Q44,TRANSPOSE('Opdracht 1 - 1. Overgangskansen'!D$11:D$24))</f>
        <v>14.088196194510742</v>
      </c>
      <c r="E45" s="26">
        <f t="array" ref="E45">SUMPRODUCT($D44:$Q44,TRANSPOSE('Opdracht 1 - 1. Overgangskansen'!E$11:E$24))</f>
        <v>17.858959039036414</v>
      </c>
      <c r="F45" s="26">
        <f t="array" ref="F45">SUMPRODUCT($D44:$Q44,TRANSPOSE('Opdracht 1 - 1. Overgangskansen'!F$11:F$24))</f>
        <v>22.722928158191348</v>
      </c>
      <c r="G45" s="26">
        <f t="array" ref="G45">SUMPRODUCT($D44:$Q44,TRANSPOSE('Opdracht 1 - 1. Overgangskansen'!G$11:G$24))</f>
        <v>28.643434297510868</v>
      </c>
      <c r="H45" s="26">
        <f t="array" ref="H45">SUMPRODUCT($D44:$Q44,TRANSPOSE('Opdracht 1 - 1. Overgangskansen'!H$11:H$24))</f>
        <v>36.137488847854868</v>
      </c>
      <c r="I45" s="26">
        <f t="array" ref="I45">SUMPRODUCT($D44:$Q44,TRANSPOSE('Opdracht 1 - 1. Overgangskansen'!I$11:I$24))</f>
        <v>44.287037237773411</v>
      </c>
      <c r="J45" s="26">
        <f t="array" ref="J45">SUMPRODUCT($D44:$Q44,TRANSPOSE('Opdracht 1 - 1. Overgangskansen'!J$11:J$24))</f>
        <v>58.908513899249535</v>
      </c>
      <c r="K45" s="26">
        <f t="array" ref="K45">SUMPRODUCT($D44:$Q44,TRANSPOSE('Opdracht 1 - 1. Overgangskansen'!K$11:K$24))</f>
        <v>66.437591802279101</v>
      </c>
      <c r="L45" s="26">
        <f t="array" ref="L45">SUMPRODUCT($D44:$Q44,TRANSPOSE('Opdracht 1 - 1. Overgangskansen'!L$11:L$24))</f>
        <v>99.491704834445969</v>
      </c>
      <c r="M45" s="26">
        <f t="array" ref="M45">SUMPRODUCT($D44:$Q44,TRANSPOSE('Opdracht 1 - 1. Overgangskansen'!M$11:M$24))</f>
        <v>86.002750515776057</v>
      </c>
      <c r="N45" s="26">
        <f t="array" ref="N45">SUMPRODUCT($D44:$Q44,TRANSPOSE('Opdracht 1 - 1. Overgangskansen'!N$11:N$24))</f>
        <v>73.920666854116689</v>
      </c>
      <c r="O45" s="26">
        <f t="array" ref="O45">SUMPRODUCT($D44:$Q44,TRANSPOSE('Opdracht 1 - 1. Overgangskansen'!O$11:O$24))</f>
        <v>64.1273721274666</v>
      </c>
      <c r="P45" s="26">
        <f t="array" ref="P45">SUMPRODUCT($D44:$Q44,TRANSPOSE('Opdracht 1 - 1. Overgangskansen'!P$11:P$24))</f>
        <v>54.345869588469427</v>
      </c>
      <c r="Q45" s="26">
        <f t="array" ref="Q45">SUMPRODUCT($D44:$Q44,TRANSPOSE('Opdracht 1 - 1. Overgangskansen'!Q$11:Q$24))</f>
        <v>333.02748660331793</v>
      </c>
      <c r="S45" s="63"/>
    </row>
    <row r="46" spans="3:19" x14ac:dyDescent="0.25">
      <c r="C46" s="56">
        <f t="shared" si="3"/>
        <v>39</v>
      </c>
      <c r="D46" s="26">
        <f t="array" ref="D46">SUMPRODUCT($D45:$Q45,TRANSPOSE('Opdracht 1 - 1. Overgangskansen'!D$11:D$24))</f>
        <v>14.058345384041145</v>
      </c>
      <c r="E46" s="26">
        <f t="array" ref="E46">SUMPRODUCT($D45:$Q45,TRANSPOSE('Opdracht 1 - 1. Overgangskansen'!E$11:E$24))</f>
        <v>17.75477124226985</v>
      </c>
      <c r="F46" s="26">
        <f t="array" ref="F46">SUMPRODUCT($D45:$Q45,TRANSPOSE('Opdracht 1 - 1. Overgangskansen'!F$11:F$24))</f>
        <v>22.637612236623273</v>
      </c>
      <c r="G46" s="26">
        <f t="array" ref="G46">SUMPRODUCT($D45:$Q45,TRANSPOSE('Opdracht 1 - 1. Overgangskansen'!G$11:G$24))</f>
        <v>28.31043190390411</v>
      </c>
      <c r="H46" s="26">
        <f t="array" ref="H46">SUMPRODUCT($D45:$Q45,TRANSPOSE('Opdracht 1 - 1. Overgangskansen'!H$11:H$24))</f>
        <v>36.455830560371695</v>
      </c>
      <c r="I46" s="26">
        <f t="array" ref="I46">SUMPRODUCT($D45:$Q45,TRANSPOSE('Opdracht 1 - 1. Overgangskansen'!I$11:I$24))</f>
        <v>43.948820490190528</v>
      </c>
      <c r="J46" s="26">
        <f t="array" ref="J46">SUMPRODUCT($D45:$Q45,TRANSPOSE('Opdracht 1 - 1. Overgangskansen'!J$11:J$24))</f>
        <v>58.765310344898175</v>
      </c>
      <c r="K46" s="26">
        <f t="array" ref="K46">SUMPRODUCT($D45:$Q45,TRANSPOSE('Opdracht 1 - 1. Overgangskansen'!K$11:K$24))</f>
        <v>65.998657413106457</v>
      </c>
      <c r="L46" s="26">
        <f t="array" ref="L46">SUMPRODUCT($D45:$Q45,TRANSPOSE('Opdracht 1 - 1. Overgangskansen'!L$11:L$24))</f>
        <v>100.17927731193338</v>
      </c>
      <c r="M46" s="26">
        <f t="array" ref="M46">SUMPRODUCT($D45:$Q45,TRANSPOSE('Opdracht 1 - 1. Overgangskansen'!M$11:M$24))</f>
        <v>85.633303939135132</v>
      </c>
      <c r="N46" s="26">
        <f t="array" ref="N46">SUMPRODUCT($D45:$Q45,TRANSPOSE('Opdracht 1 - 1. Overgangskansen'!N$11:N$24))</f>
        <v>74.023253363422711</v>
      </c>
      <c r="O46" s="26">
        <f t="array" ref="O46">SUMPRODUCT($D45:$Q45,TRANSPOSE('Opdracht 1 - 1. Overgangskansen'!O$11:O$24))</f>
        <v>63.62410758399762</v>
      </c>
      <c r="P46" s="26">
        <f t="array" ref="P46">SUMPRODUCT($D45:$Q45,TRANSPOSE('Opdracht 1 - 1. Overgangskansen'!P$11:P$24))</f>
        <v>55.19494069728843</v>
      </c>
      <c r="Q46" s="26">
        <f t="array" ref="Q46">SUMPRODUCT($D45:$Q45,TRANSPOSE('Opdracht 1 - 1. Overgangskansen'!Q$11:Q$24))</f>
        <v>333.41533752881639</v>
      </c>
      <c r="S46" s="63"/>
    </row>
    <row r="47" spans="3:19" x14ac:dyDescent="0.25">
      <c r="C47" s="56">
        <f t="shared" si="3"/>
        <v>40</v>
      </c>
      <c r="D47" s="26">
        <f t="array" ref="D47">SUMPRODUCT($D46:$Q46,TRANSPOSE('Opdracht 1 - 1. Overgangskansen'!D$11:D$24))</f>
        <v>13.975854959655949</v>
      </c>
      <c r="E47" s="26">
        <f t="array" ref="E47">SUMPRODUCT($D46:$Q46,TRANSPOSE('Opdracht 1 - 1. Overgangskansen'!E$11:E$24))</f>
        <v>17.776836039326838</v>
      </c>
      <c r="F47" s="26">
        <f t="array" ref="F47">SUMPRODUCT($D46:$Q46,TRANSPOSE('Opdracht 1 - 1. Overgangskansen'!F$11:F$24))</f>
        <v>22.501687094418244</v>
      </c>
      <c r="G47" s="26">
        <f t="array" ref="G47">SUMPRODUCT($D46:$Q46,TRANSPOSE('Opdracht 1 - 1. Overgangskansen'!G$11:G$24))</f>
        <v>28.221859776249353</v>
      </c>
      <c r="H47" s="26">
        <f t="array" ref="H47">SUMPRODUCT($D46:$Q46,TRANSPOSE('Opdracht 1 - 1. Overgangskansen'!H$11:H$24))</f>
        <v>36.116299141376459</v>
      </c>
      <c r="I47" s="26">
        <f t="array" ref="I47">SUMPRODUCT($D46:$Q46,TRANSPOSE('Opdracht 1 - 1. Overgangskansen'!I$11:I$24))</f>
        <v>44.311589608744136</v>
      </c>
      <c r="J47" s="26">
        <f t="array" ref="J47">SUMPRODUCT($D46:$Q46,TRANSPOSE('Opdracht 1 - 1. Overgangskansen'!J$11:J$24))</f>
        <v>58.439751204211376</v>
      </c>
      <c r="K47" s="26">
        <f t="array" ref="K47">SUMPRODUCT($D46:$Q46,TRANSPOSE('Opdracht 1 - 1. Overgangskansen'!K$11:K$24))</f>
        <v>65.920046741988358</v>
      </c>
      <c r="L47" s="26">
        <f t="array" ref="L47">SUMPRODUCT($D46:$Q46,TRANSPOSE('Opdracht 1 - 1. Overgangskansen'!L$11:L$24))</f>
        <v>99.851556939831269</v>
      </c>
      <c r="M47" s="26">
        <f t="array" ref="M47">SUMPRODUCT($D46:$Q46,TRANSPOSE('Opdracht 1 - 1. Overgangskansen'!M$11:M$24))</f>
        <v>86.225103054878886</v>
      </c>
      <c r="N47" s="26">
        <f t="array" ref="N47">SUMPRODUCT($D46:$Q46,TRANSPOSE('Opdracht 1 - 1. Overgangskansen'!N$11:N$24))</f>
        <v>73.705267748044932</v>
      </c>
      <c r="O47" s="26">
        <f t="array" ref="O47">SUMPRODUCT($D46:$Q46,TRANSPOSE('Opdracht 1 - 1. Overgangskansen'!O$11:O$24))</f>
        <v>63.712404610830916</v>
      </c>
      <c r="P47" s="26">
        <f t="array" ref="P47">SUMPRODUCT($D46:$Q46,TRANSPOSE('Opdracht 1 - 1. Overgangskansen'!P$11:P$24))</f>
        <v>54.761776890472767</v>
      </c>
      <c r="Q47" s="26">
        <f t="array" ref="Q47">SUMPRODUCT($D46:$Q46,TRANSPOSE('Opdracht 1 - 1. Overgangskansen'!Q$11:Q$24))</f>
        <v>334.47996618996939</v>
      </c>
      <c r="S47" s="63"/>
    </row>
    <row r="48" spans="3:19" x14ac:dyDescent="0.25">
      <c r="C48" s="56">
        <f t="shared" si="3"/>
        <v>41</v>
      </c>
      <c r="D48" s="26">
        <f t="array" ref="D48">SUMPRODUCT($D47:$Q47,TRANSPOSE('Opdracht 1 - 1. Overgangskansen'!D$11:D$24))</f>
        <v>13.93262219753974</v>
      </c>
      <c r="E48" s="26">
        <f t="array" ref="E48">SUMPRODUCT($D47:$Q47,TRANSPOSE('Opdracht 1 - 1. Overgangskansen'!E$11:E$24))</f>
        <v>17.658826958187461</v>
      </c>
      <c r="F48" s="26">
        <f t="array" ref="F48">SUMPRODUCT($D47:$Q47,TRANSPOSE('Opdracht 1 - 1. Overgangskansen'!F$11:F$24))</f>
        <v>22.570165508802312</v>
      </c>
      <c r="G48" s="26">
        <f t="array" ref="G48">SUMPRODUCT($D47:$Q47,TRANSPOSE('Opdracht 1 - 1. Overgangskansen'!G$11:G$24))</f>
        <v>28.05949688690993</v>
      </c>
      <c r="H48" s="26">
        <f t="array" ref="H48">SUMPRODUCT($D47:$Q47,TRANSPOSE('Opdracht 1 - 1. Overgangskansen'!H$11:H$24))</f>
        <v>36.040224041647129</v>
      </c>
      <c r="I48" s="26">
        <f t="array" ref="I48">SUMPRODUCT($D47:$Q47,TRANSPOSE('Opdracht 1 - 1. Overgangskansen'!I$11:I$24))</f>
        <v>43.977041477422219</v>
      </c>
      <c r="J48" s="26">
        <f t="array" ref="J48">SUMPRODUCT($D47:$Q47,TRANSPOSE('Opdracht 1 - 1. Overgangskansen'!J$11:J$24))</f>
        <v>58.787340497723832</v>
      </c>
      <c r="K48" s="26">
        <f t="array" ref="K48">SUMPRODUCT($D47:$Q47,TRANSPOSE('Opdracht 1 - 1. Overgangskansen'!K$11:K$24))</f>
        <v>65.595310954550925</v>
      </c>
      <c r="L48" s="26">
        <f t="array" ref="L48">SUMPRODUCT($D47:$Q47,TRANSPOSE('Opdracht 1 - 1. Overgangskansen'!L$11:L$24))</f>
        <v>99.921346265255551</v>
      </c>
      <c r="M48" s="26">
        <f t="array" ref="M48">SUMPRODUCT($D47:$Q47,TRANSPOSE('Opdracht 1 - 1. Overgangskansen'!M$11:M$24))</f>
        <v>85.943031516573612</v>
      </c>
      <c r="N48" s="26">
        <f t="array" ref="N48">SUMPRODUCT($D47:$Q47,TRANSPOSE('Opdracht 1 - 1. Overgangskansen'!N$11:N$24))</f>
        <v>74.214633967406883</v>
      </c>
      <c r="O48" s="26">
        <f t="array" ref="O48">SUMPRODUCT($D47:$Q47,TRANSPOSE('Opdracht 1 - 1. Overgangskansen'!O$11:O$24))</f>
        <v>63.438711855286833</v>
      </c>
      <c r="P48" s="26">
        <f t="array" ref="P48">SUMPRODUCT($D47:$Q47,TRANSPOSE('Opdracht 1 - 1. Overgangskansen'!P$11:P$24))</f>
        <v>54.837774845762802</v>
      </c>
      <c r="Q48" s="26">
        <f t="array" ref="Q48">SUMPRODUCT($D47:$Q47,TRANSPOSE('Opdracht 1 - 1. Overgangskansen'!Q$11:Q$24))</f>
        <v>335.02347302692965</v>
      </c>
      <c r="S48" s="63"/>
    </row>
    <row r="49" spans="3:19" x14ac:dyDescent="0.25">
      <c r="C49" s="56">
        <f t="shared" si="3"/>
        <v>42</v>
      </c>
      <c r="D49" s="26">
        <f t="array" ref="D49">SUMPRODUCT($D48:$Q48,TRANSPOSE('Opdracht 1 - 1. Overgangskansen'!D$11:D$24))</f>
        <v>13.893458669263412</v>
      </c>
      <c r="E49" s="26">
        <f t="array" ref="E49">SUMPRODUCT($D48:$Q48,TRANSPOSE('Opdracht 1 - 1. Overgangskansen'!E$11:E$24))</f>
        <v>17.612470175796442</v>
      </c>
      <c r="F49" s="26">
        <f t="array" ref="F49">SUMPRODUCT($D48:$Q48,TRANSPOSE('Opdracht 1 - 1. Overgangskansen'!F$11:F$24))</f>
        <v>22.427602800987103</v>
      </c>
      <c r="G49" s="26">
        <f t="array" ref="G49">SUMPRODUCT($D48:$Q48,TRANSPOSE('Opdracht 1 - 1. Overgangskansen'!G$11:G$24))</f>
        <v>28.161398464221044</v>
      </c>
      <c r="H49" s="26">
        <f t="array" ref="H49">SUMPRODUCT($D48:$Q48,TRANSPOSE('Opdracht 1 - 1. Overgangskansen'!H$11:H$24))</f>
        <v>35.863814362880959</v>
      </c>
      <c r="I49" s="26">
        <f t="array" ref="I49">SUMPRODUCT($D48:$Q48,TRANSPOSE('Opdracht 1 - 1. Overgangskansen'!I$11:I$24))</f>
        <v>43.920573266637156</v>
      </c>
      <c r="J49" s="26">
        <f t="array" ref="J49">SUMPRODUCT($D48:$Q48,TRANSPOSE('Opdracht 1 - 1. Overgangskansen'!J$11:J$24))</f>
        <v>58.528737404344639</v>
      </c>
      <c r="K49" s="26">
        <f t="array" ref="K49">SUMPRODUCT($D48:$Q48,TRANSPOSE('Opdracht 1 - 1. Overgangskansen'!K$11:K$24))</f>
        <v>65.868960208275581</v>
      </c>
      <c r="L49" s="26">
        <f t="array" ref="L49">SUMPRODUCT($D48:$Q48,TRANSPOSE('Opdracht 1 - 1. Overgangskansen'!L$11:L$24))</f>
        <v>99.712013683249481</v>
      </c>
      <c r="M49" s="26">
        <f t="array" ref="M49">SUMPRODUCT($D48:$Q48,TRANSPOSE('Opdracht 1 - 1. Overgangskansen'!M$11:M$24))</f>
        <v>86.003099745635609</v>
      </c>
      <c r="N49" s="26">
        <f t="array" ref="N49">SUMPRODUCT($D48:$Q48,TRANSPOSE('Opdracht 1 - 1. Overgangskansen'!N$11:N$24))</f>
        <v>73.971852744465039</v>
      </c>
      <c r="O49" s="26">
        <f t="array" ref="O49">SUMPRODUCT($D48:$Q48,TRANSPOSE('Opdracht 1 - 1. Overgangskansen'!O$11:O$24))</f>
        <v>63.877127423213139</v>
      </c>
      <c r="P49" s="26">
        <f t="array" ref="P49">SUMPRODUCT($D48:$Q48,TRANSPOSE('Opdracht 1 - 1. Overgangskansen'!P$11:P$24))</f>
        <v>54.602205307976256</v>
      </c>
      <c r="Q49" s="26">
        <f t="array" ref="Q49">SUMPRODUCT($D48:$Q48,TRANSPOSE('Opdracht 1 - 1. Overgangskansen'!Q$11:Q$24))</f>
        <v>335.55668574305298</v>
      </c>
      <c r="S49" s="63"/>
    </row>
    <row r="50" spans="3:19" x14ac:dyDescent="0.25">
      <c r="C50" s="56">
        <f t="shared" si="3"/>
        <v>43</v>
      </c>
      <c r="D50" s="26">
        <f t="array" ref="D50">SUMPRODUCT($D49:$Q49,TRANSPOSE('Opdracht 1 - 1. Overgangskansen'!D$11:D$24))</f>
        <v>13.873836795932387</v>
      </c>
      <c r="E50" s="26">
        <f t="array" ref="E50">SUMPRODUCT($D49:$Q49,TRANSPOSE('Opdracht 1 - 1. Overgangskansen'!E$11:E$24))</f>
        <v>17.553959271969759</v>
      </c>
      <c r="F50" s="26">
        <f t="array" ref="F50">SUMPRODUCT($D49:$Q49,TRANSPOSE('Opdracht 1 - 1. Overgangskansen'!F$11:F$24))</f>
        <v>22.378643549229853</v>
      </c>
      <c r="G50" s="26">
        <f t="array" ref="G50">SUMPRODUCT($D49:$Q49,TRANSPOSE('Opdracht 1 - 1. Overgangskansen'!G$11:G$24))</f>
        <v>28.00727049364022</v>
      </c>
      <c r="H50" s="26">
        <f t="array" ref="H50">SUMPRODUCT($D49:$Q49,TRANSPOSE('Opdracht 1 - 1. Overgangskansen'!H$11:H$24))</f>
        <v>35.992014757522831</v>
      </c>
      <c r="I50" s="26">
        <f t="array" ref="I50">SUMPRODUCT($D49:$Q49,TRANSPOSE('Opdracht 1 - 1. Overgangskansen'!I$11:I$24))</f>
        <v>43.74170991554579</v>
      </c>
      <c r="J50" s="26">
        <f t="array" ref="J50">SUMPRODUCT($D49:$Q49,TRANSPOSE('Opdracht 1 - 1. Overgangskansen'!J$11:J$24))</f>
        <v>58.456545385223151</v>
      </c>
      <c r="K50" s="26">
        <f t="array" ref="K50">SUMPRODUCT($D49:$Q49,TRANSPOSE('Opdracht 1 - 1. Overgangskansen'!K$11:K$24))</f>
        <v>65.672567142495041</v>
      </c>
      <c r="L50" s="26">
        <f t="array" ref="L50">SUMPRODUCT($D49:$Q49,TRANSPOSE('Opdracht 1 - 1. Overgangskansen'!L$11:L$24))</f>
        <v>100.01638684435784</v>
      </c>
      <c r="M50" s="26">
        <f t="array" ref="M50">SUMPRODUCT($D49:$Q49,TRANSPOSE('Opdracht 1 - 1. Overgangskansen'!M$11:M$24))</f>
        <v>85.822925522577336</v>
      </c>
      <c r="N50" s="26">
        <f t="array" ref="N50">SUMPRODUCT($D49:$Q49,TRANSPOSE('Opdracht 1 - 1. Overgangskansen'!N$11:N$24))</f>
        <v>74.023553948348436</v>
      </c>
      <c r="O50" s="26">
        <f t="array" ref="O50">SUMPRODUCT($D49:$Q49,TRANSPOSE('Opdracht 1 - 1. Overgangskansen'!O$11:O$24))</f>
        <v>63.668163688100861</v>
      </c>
      <c r="P50" s="26">
        <f t="array" ref="P50">SUMPRODUCT($D49:$Q49,TRANSPOSE('Opdracht 1 - 1. Overgangskansen'!P$11:P$24))</f>
        <v>54.979553084279345</v>
      </c>
      <c r="Q50" s="26">
        <f t="array" ref="Q50">SUMPRODUCT($D49:$Q49,TRANSPOSE('Opdracht 1 - 1. Overgangskansen'!Q$11:Q$24))</f>
        <v>335.81286960077597</v>
      </c>
      <c r="S50" s="63"/>
    </row>
    <row r="51" spans="3:19" x14ac:dyDescent="0.25">
      <c r="C51" s="56">
        <f t="shared" si="3"/>
        <v>44</v>
      </c>
      <c r="D51" s="26">
        <f t="array" ref="D51">SUMPRODUCT($D50:$Q50,TRANSPOSE('Opdracht 1 - 1. Overgangskansen'!D$11:D$24))</f>
        <v>13.831715240564058</v>
      </c>
      <c r="E51" s="26">
        <f t="array" ref="E51">SUMPRODUCT($D50:$Q50,TRANSPOSE('Opdracht 1 - 1. Overgangskansen'!E$11:E$24))</f>
        <v>17.556569269003937</v>
      </c>
      <c r="F51" s="26">
        <f t="array" ref="F51">SUMPRODUCT($D50:$Q50,TRANSPOSE('Opdracht 1 - 1. Overgangskansen'!F$11:F$24))</f>
        <v>22.303946380938179</v>
      </c>
      <c r="G51" s="26">
        <f t="array" ref="G51">SUMPRODUCT($D50:$Q50,TRANSPOSE('Opdracht 1 - 1. Overgangskansen'!G$11:G$24))</f>
        <v>27.957440894861893</v>
      </c>
      <c r="H51" s="26">
        <f t="array" ref="H51">SUMPRODUCT($D50:$Q50,TRANSPOSE('Opdracht 1 - 1. Overgangskansen'!H$11:H$24))</f>
        <v>35.836480641378877</v>
      </c>
      <c r="I51" s="26">
        <f t="array" ref="I51">SUMPRODUCT($D50:$Q50,TRANSPOSE('Opdracht 1 - 1. Overgangskansen'!I$11:I$24))</f>
        <v>43.891349478931247</v>
      </c>
      <c r="J51" s="26">
        <f t="array" ref="J51">SUMPRODUCT($D50:$Q50,TRANSPOSE('Opdracht 1 - 1. Overgangskansen'!J$11:J$24))</f>
        <v>58.286009609394817</v>
      </c>
      <c r="K51" s="26">
        <f t="array" ref="K51">SUMPRODUCT($D50:$Q50,TRANSPOSE('Opdracht 1 - 1. Overgangskansen'!K$11:K$24))</f>
        <v>65.632170318906276</v>
      </c>
      <c r="L51" s="26">
        <f t="array" ref="L51">SUMPRODUCT($D50:$Q50,TRANSPOSE('Opdracht 1 - 1. Overgangskansen'!L$11:L$24))</f>
        <v>99.88042468959199</v>
      </c>
      <c r="M51" s="26">
        <f t="array" ref="M51">SUMPRODUCT($D50:$Q50,TRANSPOSE('Opdracht 1 - 1. Overgangskansen'!M$11:M$24))</f>
        <v>86.084901930153009</v>
      </c>
      <c r="N51" s="26">
        <f t="array" ref="N51">SUMPRODUCT($D50:$Q50,TRANSPOSE('Opdracht 1 - 1. Overgangskansen'!N$11:N$24))</f>
        <v>73.868476557415988</v>
      </c>
      <c r="O51" s="26">
        <f t="array" ref="O51">SUMPRODUCT($D50:$Q50,TRANSPOSE('Opdracht 1 - 1. Overgangskansen'!O$11:O$24))</f>
        <v>63.712663326674082</v>
      </c>
      <c r="P51" s="26">
        <f t="array" ref="P51">SUMPRODUCT($D50:$Q50,TRANSPOSE('Opdracht 1 - 1. Overgangskansen'!P$11:P$24))</f>
        <v>54.79969633068464</v>
      </c>
      <c r="Q51" s="26">
        <f t="array" ref="Q51">SUMPRODUCT($D50:$Q50,TRANSPOSE('Opdracht 1 - 1. Overgangskansen'!Q$11:Q$24))</f>
        <v>336.3581553314998</v>
      </c>
      <c r="S51" s="63"/>
    </row>
    <row r="52" spans="3:19" x14ac:dyDescent="0.25">
      <c r="C52" s="56">
        <f t="shared" si="3"/>
        <v>45</v>
      </c>
      <c r="D52" s="26">
        <f t="array" ref="D52">SUMPRODUCT($D51:$Q51,TRANSPOSE('Opdracht 1 - 1. Overgangskansen'!D$11:D$24))</f>
        <v>13.80684896930874</v>
      </c>
      <c r="E52" s="26">
        <f t="array" ref="E52">SUMPRODUCT($D51:$Q51,TRANSPOSE('Opdracht 1 - 1. Overgangskansen'!E$11:E$24))</f>
        <v>17.498917975413427</v>
      </c>
      <c r="F52" s="26">
        <f t="array" ref="F52">SUMPRODUCT($D51:$Q51,TRANSPOSE('Opdracht 1 - 1. Overgangskansen'!F$11:F$24))</f>
        <v>22.326547320481474</v>
      </c>
      <c r="G52" s="26">
        <f t="array" ref="G52">SUMPRODUCT($D51:$Q51,TRANSPOSE('Opdracht 1 - 1. Overgangskansen'!G$11:G$24))</f>
        <v>27.869820562747336</v>
      </c>
      <c r="H52" s="26">
        <f t="array" ref="H52">SUMPRODUCT($D51:$Q51,TRANSPOSE('Opdracht 1 - 1. Overgangskansen'!H$11:H$24))</f>
        <v>35.793656410506522</v>
      </c>
      <c r="I52" s="26">
        <f t="array" ref="I52">SUMPRODUCT($D51:$Q51,TRANSPOSE('Opdracht 1 - 1. Overgangskansen'!I$11:I$24))</f>
        <v>43.739926467895089</v>
      </c>
      <c r="J52" s="26">
        <f t="array" ref="J52">SUMPRODUCT($D51:$Q51,TRANSPOSE('Opdracht 1 - 1. Overgangskansen'!J$11:J$24))</f>
        <v>58.428606900633959</v>
      </c>
      <c r="K52" s="26">
        <f t="array" ref="K52">SUMPRODUCT($D51:$Q51,TRANSPOSE('Opdracht 1 - 1. Overgangskansen'!K$11:K$24))</f>
        <v>65.467913374100277</v>
      </c>
      <c r="L52" s="26">
        <f t="array" ref="L52">SUMPRODUCT($D51:$Q51,TRANSPOSE('Opdracht 1 - 1. Overgangskansen'!L$11:L$24))</f>
        <v>99.916054587986622</v>
      </c>
      <c r="M52" s="26">
        <f t="array" ref="M52">SUMPRODUCT($D51:$Q51,TRANSPOSE('Opdracht 1 - 1. Overgangskansen'!M$11:M$24))</f>
        <v>85.9678782190541</v>
      </c>
      <c r="N52" s="26">
        <f t="array" ref="N52">SUMPRODUCT($D51:$Q51,TRANSPOSE('Opdracht 1 - 1. Overgangskansen'!N$11:N$24))</f>
        <v>74.093961741051544</v>
      </c>
      <c r="O52" s="26">
        <f t="array" ref="O52">SUMPRODUCT($D51:$Q51,TRANSPOSE('Opdracht 1 - 1. Overgangskansen'!O$11:O$24))</f>
        <v>63.579186979335333</v>
      </c>
      <c r="P52" s="26">
        <f t="array" ref="P52">SUMPRODUCT($D51:$Q51,TRANSPOSE('Opdracht 1 - 1. Overgangskansen'!P$11:P$24))</f>
        <v>54.837997524552641</v>
      </c>
      <c r="Q52" s="26">
        <f t="array" ref="Q52">SUMPRODUCT($D51:$Q51,TRANSPOSE('Opdracht 1 - 1. Overgangskansen'!Q$11:Q$24))</f>
        <v>336.67268296693169</v>
      </c>
      <c r="S52" s="63"/>
    </row>
    <row r="53" spans="3:19" x14ac:dyDescent="0.25">
      <c r="C53" s="56">
        <f t="shared" si="3"/>
        <v>46</v>
      </c>
      <c r="D53" s="26">
        <f t="array" ref="D53">SUMPRODUCT($D52:$Q52,TRANSPOSE('Opdracht 1 - 1. Overgangskansen'!D$11:D$24))</f>
        <v>13.784281819888154</v>
      </c>
      <c r="E53" s="26">
        <f t="array" ref="E53">SUMPRODUCT($D52:$Q52,TRANSPOSE('Opdracht 1 - 1. Overgangskansen'!E$11:E$24))</f>
        <v>17.472331506885265</v>
      </c>
      <c r="F53" s="26">
        <f t="array" ref="F53">SUMPRODUCT($D52:$Q52,TRANSPOSE('Opdracht 1 - 1. Overgangskansen'!F$11:F$24))</f>
        <v>22.258426971838588</v>
      </c>
      <c r="G53" s="26">
        <f t="array" ref="G53">SUMPRODUCT($D52:$Q52,TRANSPOSE('Opdracht 1 - 1. Overgangskansen'!G$11:G$24))</f>
        <v>27.906761987930185</v>
      </c>
      <c r="H53" s="26">
        <f t="array" ref="H53">SUMPRODUCT($D52:$Q52,TRANSPOSE('Opdracht 1 - 1. Overgangskansen'!H$11:H$24))</f>
        <v>35.700079862373855</v>
      </c>
      <c r="I53" s="26">
        <f t="array" ref="I53">SUMPRODUCT($D52:$Q52,TRANSPOSE('Opdracht 1 - 1. Overgangskansen'!I$11:I$24))</f>
        <v>43.707667351461097</v>
      </c>
      <c r="J53" s="26">
        <f t="array" ref="J53">SUMPRODUCT($D52:$Q52,TRANSPOSE('Opdracht 1 - 1. Overgangskansen'!J$11:J$24))</f>
        <v>58.312278955402903</v>
      </c>
      <c r="K53" s="26">
        <f t="array" ref="K53">SUMPRODUCT($D52:$Q52,TRANSPOSE('Opdracht 1 - 1. Overgangskansen'!K$11:K$24))</f>
        <v>65.578360298023938</v>
      </c>
      <c r="L53" s="26">
        <f t="array" ref="L53">SUMPRODUCT($D52:$Q52,TRANSPOSE('Opdracht 1 - 1. Overgangskansen'!L$11:L$24))</f>
        <v>99.815284792102233</v>
      </c>
      <c r="M53" s="26">
        <f t="array" ref="M53">SUMPRODUCT($D52:$Q52,TRANSPOSE('Opdracht 1 - 1. Overgangskansen'!M$11:M$24))</f>
        <v>85.998545156801583</v>
      </c>
      <c r="N53" s="26">
        <f t="array" ref="N53">SUMPRODUCT($D52:$Q52,TRANSPOSE('Opdracht 1 - 1. Overgangskansen'!N$11:N$24))</f>
        <v>73.993238499477854</v>
      </c>
      <c r="O53" s="26">
        <f t="array" ref="O53">SUMPRODUCT($D52:$Q52,TRANSPOSE('Opdracht 1 - 1. Overgangskansen'!O$11:O$24))</f>
        <v>63.773263875456131</v>
      </c>
      <c r="P53" s="26">
        <f t="array" ref="P53">SUMPRODUCT($D52:$Q52,TRANSPOSE('Opdracht 1 - 1. Overgangskansen'!P$11:P$24))</f>
        <v>54.723113367734101</v>
      </c>
      <c r="Q53" s="26">
        <f t="array" ref="Q53">SUMPRODUCT($D52:$Q52,TRANSPOSE('Opdracht 1 - 1. Overgangskansen'!Q$11:Q$24))</f>
        <v>336.97636555462282</v>
      </c>
      <c r="S53" s="63"/>
    </row>
    <row r="54" spans="3:19" x14ac:dyDescent="0.25">
      <c r="C54" s="56">
        <f t="shared" si="3"/>
        <v>47</v>
      </c>
      <c r="D54" s="26">
        <f t="array" ref="D54">SUMPRODUCT($D53:$Q53,TRANSPOSE('Opdracht 1 - 1. Overgangskansen'!D$11:D$24))</f>
        <v>13.771857125824784</v>
      </c>
      <c r="E54" s="26">
        <f t="array" ref="E54">SUMPRODUCT($D53:$Q53,TRANSPOSE('Opdracht 1 - 1. Overgangskansen'!E$11:E$24))</f>
        <v>17.439850718786296</v>
      </c>
      <c r="F54" s="26">
        <f t="array" ref="F54">SUMPRODUCT($D53:$Q53,TRANSPOSE('Opdracht 1 - 1. Overgangskansen'!F$11:F$24))</f>
        <v>22.230700581767952</v>
      </c>
      <c r="G54" s="26">
        <f t="array" ref="G54">SUMPRODUCT($D53:$Q53,TRANSPOSE('Opdracht 1 - 1. Overgangskansen'!G$11:G$24))</f>
        <v>27.833878422447089</v>
      </c>
      <c r="H54" s="26">
        <f t="array" ref="H54">SUMPRODUCT($D53:$Q53,TRANSPOSE('Opdracht 1 - 1. Overgangskansen'!H$11:H$24))</f>
        <v>35.749075571735325</v>
      </c>
      <c r="I54" s="26">
        <f t="array" ref="I54">SUMPRODUCT($D53:$Q53,TRANSPOSE('Opdracht 1 - 1. Overgangskansen'!I$11:I$24))</f>
        <v>43.614115265011925</v>
      </c>
      <c r="J54" s="26">
        <f t="array" ref="J54">SUMPRODUCT($D53:$Q53,TRANSPOSE('Opdracht 1 - 1. Overgangskansen'!J$11:J$24))</f>
        <v>58.275468573650429</v>
      </c>
      <c r="K54" s="26">
        <f t="array" ref="K54">SUMPRODUCT($D53:$Q53,TRANSPOSE('Opdracht 1 - 1. Overgangskansen'!K$11:K$24))</f>
        <v>65.48846018104129</v>
      </c>
      <c r="L54" s="26">
        <f t="array" ref="L54">SUMPRODUCT($D53:$Q53,TRANSPOSE('Opdracht 1 - 1. Overgangskansen'!L$11:L$24))</f>
        <v>99.949554644324024</v>
      </c>
      <c r="M54" s="26">
        <f t="array" ref="M54">SUMPRODUCT($D53:$Q53,TRANSPOSE('Opdracht 1 - 1. Overgangskansen'!M$11:M$24))</f>
        <v>85.911811789701162</v>
      </c>
      <c r="N54" s="26">
        <f t="array" ref="N54">SUMPRODUCT($D53:$Q53,TRANSPOSE('Opdracht 1 - 1. Overgangskansen'!N$11:N$24))</f>
        <v>74.019633777409652</v>
      </c>
      <c r="O54" s="26">
        <f t="array" ref="O54">SUMPRODUCT($D53:$Q53,TRANSPOSE('Opdracht 1 - 1. Overgangskansen'!O$11:O$24))</f>
        <v>63.686570578022263</v>
      </c>
      <c r="P54" s="26">
        <f t="array" ref="P54">SUMPRODUCT($D53:$Q53,TRANSPOSE('Opdracht 1 - 1. Overgangskansen'!P$11:P$24))</f>
        <v>54.890156900265083</v>
      </c>
      <c r="Q54" s="26">
        <f t="array" ref="Q54">SUMPRODUCT($D53:$Q53,TRANSPOSE('Opdracht 1 - 1. Overgangskansen'!Q$11:Q$24))</f>
        <v>337.13886587001139</v>
      </c>
      <c r="S54" s="63"/>
    </row>
    <row r="55" spans="3:19" x14ac:dyDescent="0.25">
      <c r="C55" s="56">
        <f t="shared" si="3"/>
        <v>48</v>
      </c>
      <c r="D55" s="26">
        <f t="array" ref="D55">SUMPRODUCT($D54:$Q54,TRANSPOSE('Opdracht 1 - 1. Overgangskansen'!D$11:D$24))</f>
        <v>13.750002789163901</v>
      </c>
      <c r="E55" s="26">
        <f t="array" ref="E55">SUMPRODUCT($D54:$Q54,TRANSPOSE('Opdracht 1 - 1. Overgangskansen'!E$11:E$24))</f>
        <v>17.436782465424024</v>
      </c>
      <c r="F55" s="26">
        <f t="array" ref="F55">SUMPRODUCT($D54:$Q54,TRANSPOSE('Opdracht 1 - 1. Overgangskansen'!F$11:F$24))</f>
        <v>22.190081702728314</v>
      </c>
      <c r="G55" s="26">
        <f t="array" ref="G55">SUMPRODUCT($D54:$Q54,TRANSPOSE('Opdracht 1 - 1. Overgangskansen'!G$11:G$24))</f>
        <v>27.806039677470256</v>
      </c>
      <c r="H55" s="26">
        <f t="array" ref="H55">SUMPRODUCT($D54:$Q54,TRANSPOSE('Opdracht 1 - 1. Overgangskansen'!H$11:H$24))</f>
        <v>35.67631092823175</v>
      </c>
      <c r="I55" s="26">
        <f t="array" ref="I55">SUMPRODUCT($D54:$Q54,TRANSPOSE('Opdracht 1 - 1. Overgangskansen'!I$11:I$24))</f>
        <v>43.673621332790056</v>
      </c>
      <c r="J55" s="26">
        <f t="array" ref="J55">SUMPRODUCT($D54:$Q54,TRANSPOSE('Opdracht 1 - 1. Overgangskansen'!J$11:J$24))</f>
        <v>58.187157525437968</v>
      </c>
      <c r="K55" s="26">
        <f t="array" ref="K55">SUMPRODUCT($D54:$Q54,TRANSPOSE('Opdracht 1 - 1. Overgangskansen'!K$11:K$24))</f>
        <v>65.467150905090051</v>
      </c>
      <c r="L55" s="26">
        <f t="array" ref="L55">SUMPRODUCT($D54:$Q54,TRANSPOSE('Opdracht 1 - 1. Overgangskansen'!L$11:L$24))</f>
        <v>99.89315669419949</v>
      </c>
      <c r="M55" s="26">
        <f t="array" ref="M55">SUMPRODUCT($D54:$Q54,TRANSPOSE('Opdracht 1 - 1. Overgangskansen'!M$11:M$24))</f>
        <v>86.027378922501867</v>
      </c>
      <c r="N55" s="26">
        <f t="array" ref="N55">SUMPRODUCT($D54:$Q54,TRANSPOSE('Opdracht 1 - 1. Overgangskansen'!N$11:N$24))</f>
        <v>73.944981676524108</v>
      </c>
      <c r="O55" s="26">
        <f t="array" ref="O55">SUMPRODUCT($D54:$Q54,TRANSPOSE('Opdracht 1 - 1. Overgangskansen'!O$11:O$24))</f>
        <v>63.709289204278122</v>
      </c>
      <c r="P55" s="26">
        <f t="array" ref="P55">SUMPRODUCT($D54:$Q54,TRANSPOSE('Opdracht 1 - 1. Overgangskansen'!P$11:P$24))</f>
        <v>54.815539287661167</v>
      </c>
      <c r="Q55" s="26">
        <f t="array" ref="Q55">SUMPRODUCT($D54:$Q54,TRANSPOSE('Opdracht 1 - 1. Overgangskansen'!Q$11:Q$24))</f>
        <v>337.42250688849759</v>
      </c>
      <c r="S55" s="63"/>
    </row>
    <row r="56" spans="3:19" x14ac:dyDescent="0.25">
      <c r="C56" s="56">
        <f t="shared" si="3"/>
        <v>49</v>
      </c>
      <c r="D56" s="26">
        <f t="array" ref="D56">SUMPRODUCT($D55:$Q55,TRANSPOSE('Opdracht 1 - 1. Overgangskansen'!D$11:D$24))</f>
        <v>13.735852795530526</v>
      </c>
      <c r="E56" s="26">
        <f t="array" ref="E56">SUMPRODUCT($D55:$Q55,TRANSPOSE('Opdracht 1 - 1. Overgangskansen'!E$11:E$24))</f>
        <v>17.408031797818566</v>
      </c>
      <c r="F56" s="26">
        <f t="array" ref="F56">SUMPRODUCT($D55:$Q55,TRANSPOSE('Opdracht 1 - 1. Overgangskansen'!F$11:F$24))</f>
        <v>22.195519613474218</v>
      </c>
      <c r="G56" s="26">
        <f t="array" ref="G56">SUMPRODUCT($D55:$Q55,TRANSPOSE('Opdracht 1 - 1. Overgangskansen'!G$11:G$24))</f>
        <v>27.759174644692376</v>
      </c>
      <c r="H56" s="26">
        <f t="array" ref="H56">SUMPRODUCT($D55:$Q55,TRANSPOSE('Opdracht 1 - 1. Overgangskansen'!H$11:H$24))</f>
        <v>35.652345224788405</v>
      </c>
      <c r="I56" s="26">
        <f t="array" ref="I56">SUMPRODUCT($D55:$Q55,TRANSPOSE('Opdracht 1 - 1. Overgangskansen'!I$11:I$24))</f>
        <v>43.603710898895869</v>
      </c>
      <c r="J56" s="26">
        <f t="array" ref="J56">SUMPRODUCT($D55:$Q55,TRANSPOSE('Opdracht 1 - 1. Overgangskansen'!J$11:J$24))</f>
        <v>58.243657256769055</v>
      </c>
      <c r="K56" s="26">
        <f t="array" ref="K56">SUMPRODUCT($D55:$Q55,TRANSPOSE('Opdracht 1 - 1. Overgangskansen'!K$11:K$24))</f>
        <v>65.384440400759402</v>
      </c>
      <c r="L56" s="26">
        <f t="array" ref="L56">SUMPRODUCT($D55:$Q55,TRANSPOSE('Opdracht 1 - 1. Overgangskansen'!L$11:L$24))</f>
        <v>99.911435443474275</v>
      </c>
      <c r="M56" s="26">
        <f t="array" ref="M56">SUMPRODUCT($D55:$Q55,TRANSPOSE('Opdracht 1 - 1. Overgangskansen'!M$11:M$24))</f>
        <v>85.978836756975667</v>
      </c>
      <c r="N56" s="26">
        <f t="array" ref="N56">SUMPRODUCT($D55:$Q55,TRANSPOSE('Opdracht 1 - 1. Overgangskansen'!N$11:N$24))</f>
        <v>74.044451229538254</v>
      </c>
      <c r="O56" s="26">
        <f t="array" ref="O56">SUMPRODUCT($D55:$Q55,TRANSPOSE('Opdracht 1 - 1. Overgangskansen'!O$11:O$24))</f>
        <v>63.645035545589046</v>
      </c>
      <c r="P56" s="26">
        <f t="array" ref="P56">SUMPRODUCT($D55:$Q55,TRANSPOSE('Opdracht 1 - 1. Overgangskansen'!P$11:P$24))</f>
        <v>54.835093390493</v>
      </c>
      <c r="Q56" s="26">
        <f t="array" ref="Q56">SUMPRODUCT($D55:$Q55,TRANSPOSE('Opdracht 1 - 1. Overgangskansen'!Q$11:Q$24))</f>
        <v>337.60241500119997</v>
      </c>
      <c r="S56" s="63"/>
    </row>
    <row r="57" spans="3:19" x14ac:dyDescent="0.25">
      <c r="C57" s="56">
        <f t="shared" si="3"/>
        <v>50</v>
      </c>
      <c r="D57" s="26">
        <f t="array" ref="D57">SUMPRODUCT($D56:$Q56,TRANSPOSE('Opdracht 1 - 1. Overgangskansen'!D$11:D$24))</f>
        <v>13.722986215906733</v>
      </c>
      <c r="E57" s="26">
        <f t="array" ref="E57">SUMPRODUCT($D56:$Q56,TRANSPOSE('Opdracht 1 - 1. Overgangskansen'!E$11:E$24))</f>
        <v>17.392935657099432</v>
      </c>
      <c r="F57" s="26">
        <f t="array" ref="F57">SUMPRODUCT($D56:$Q56,TRANSPOSE('Opdracht 1 - 1. Overgangskansen'!F$11:F$24))</f>
        <v>22.162240942422525</v>
      </c>
      <c r="G57" s="26">
        <f t="array" ref="G57">SUMPRODUCT($D56:$Q56,TRANSPOSE('Opdracht 1 - 1. Overgangskansen'!G$11:G$24))</f>
        <v>27.770716739036818</v>
      </c>
      <c r="H57" s="26">
        <f t="array" ref="H57">SUMPRODUCT($D56:$Q56,TRANSPOSE('Opdracht 1 - 1. Overgangskansen'!H$11:H$24))</f>
        <v>35.603071722550126</v>
      </c>
      <c r="I57" s="26">
        <f t="array" ref="I57">SUMPRODUCT($D56:$Q56,TRANSPOSE('Opdracht 1 - 1. Overgangskansen'!I$11:I$24))</f>
        <v>43.585443326576531</v>
      </c>
      <c r="J57" s="26">
        <f t="array" ref="J57">SUMPRODUCT($D56:$Q56,TRANSPOSE('Opdracht 1 - 1. Overgangskansen'!J$11:J$24))</f>
        <v>58.190059829975404</v>
      </c>
      <c r="K57" s="26">
        <f t="array" ref="K57">SUMPRODUCT($D56:$Q56,TRANSPOSE('Opdracht 1 - 1. Overgangskansen'!K$11:K$24))</f>
        <v>65.427299180541596</v>
      </c>
      <c r="L57" s="26">
        <f t="array" ref="L57">SUMPRODUCT($D56:$Q56,TRANSPOSE('Opdracht 1 - 1. Overgangskansen'!L$11:L$24))</f>
        <v>99.863473104806729</v>
      </c>
      <c r="M57" s="26">
        <f t="array" ref="M57">SUMPRODUCT($D56:$Q56,TRANSPOSE('Opdracht 1 - 1. Overgangskansen'!M$11:M$24))</f>
        <v>85.994569422275546</v>
      </c>
      <c r="N57" s="26">
        <f t="array" ref="N57">SUMPRODUCT($D56:$Q56,TRANSPOSE('Opdracht 1 - 1. Overgangskansen'!N$11:N$24))</f>
        <v>74.002670600476904</v>
      </c>
      <c r="O57" s="26">
        <f t="array" ref="O57">SUMPRODUCT($D56:$Q56,TRANSPOSE('Opdracht 1 - 1. Overgangskansen'!O$11:O$24))</f>
        <v>63.730649783279752</v>
      </c>
      <c r="P57" s="26">
        <f t="array" ref="P57">SUMPRODUCT($D56:$Q56,TRANSPOSE('Opdracht 1 - 1. Overgangskansen'!P$11:P$24))</f>
        <v>54.779789753944826</v>
      </c>
      <c r="Q57" s="26">
        <f t="array" ref="Q57">SUMPRODUCT($D56:$Q56,TRANSPOSE('Opdracht 1 - 1. Overgangskansen'!Q$11:Q$24))</f>
        <v>337.77409372110571</v>
      </c>
      <c r="S57" s="6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CCFF"/>
  </sheetPr>
  <dimension ref="B2:G53"/>
  <sheetViews>
    <sheetView workbookViewId="0">
      <pane ySplit="2" topLeftCell="A3" activePane="bottomLeft" state="frozen"/>
      <selection activeCell="L18" sqref="L18"/>
      <selection pane="bottomLeft" activeCell="E2" sqref="E2:G11"/>
    </sheetView>
  </sheetViews>
  <sheetFormatPr defaultColWidth="9" defaultRowHeight="13.2" x14ac:dyDescent="0.25"/>
  <cols>
    <col min="1" max="1" width="2.88671875" style="57" customWidth="1"/>
    <col min="2" max="2" width="9" style="57"/>
    <col min="3" max="3" width="14.21875" style="57" customWidth="1"/>
    <col min="4" max="5" width="9" style="57"/>
    <col min="6" max="6" width="10.44140625" style="57" customWidth="1"/>
    <col min="7" max="7" width="12.21875" style="57" customWidth="1"/>
    <col min="8" max="16384" width="9" style="57"/>
  </cols>
  <sheetData>
    <row r="2" spans="2:7" ht="39.6" x14ac:dyDescent="0.25">
      <c r="B2" s="64" t="s">
        <v>8</v>
      </c>
      <c r="C2" s="65" t="s">
        <v>10</v>
      </c>
      <c r="E2" s="64" t="s">
        <v>11</v>
      </c>
      <c r="F2" s="65" t="s">
        <v>12</v>
      </c>
      <c r="G2" s="65" t="s">
        <v>13</v>
      </c>
    </row>
    <row r="3" spans="2:7" x14ac:dyDescent="0.25">
      <c r="B3" s="56">
        <v>1</v>
      </c>
      <c r="C3" s="66">
        <v>1.2</v>
      </c>
      <c r="E3" s="56">
        <v>0</v>
      </c>
      <c r="F3" s="67">
        <f t="array" ref="F3">SUMPRODUCT(TRANSPOSE(perc_van_basispremie),'Opdracht 1 - 2. BM ontwikkeling'!D7:Q7)/aantal_verz</f>
        <v>1</v>
      </c>
      <c r="G3" s="67">
        <f>F3</f>
        <v>1</v>
      </c>
    </row>
    <row r="4" spans="2:7" x14ac:dyDescent="0.25">
      <c r="B4" s="56">
        <f>B3+1</f>
        <v>2</v>
      </c>
      <c r="C4" s="66">
        <v>1</v>
      </c>
      <c r="E4" s="56">
        <f>E3+1</f>
        <v>1</v>
      </c>
      <c r="F4" s="67">
        <f t="array" ref="F4">SUMPRODUCT(TRANSPOSE(perc_van_basispremie),'Opdracht 1 - 2. BM ontwikkeling'!D8:Q8)/aantal_verz</f>
        <v>0.94178760707248266</v>
      </c>
      <c r="G4" s="67">
        <f>F4+G3</f>
        <v>1.9417876070724827</v>
      </c>
    </row>
    <row r="5" spans="2:7" x14ac:dyDescent="0.25">
      <c r="B5" s="56">
        <f t="shared" ref="B5:B16" si="0">B4+1</f>
        <v>3</v>
      </c>
      <c r="C5" s="66">
        <v>0.9</v>
      </c>
      <c r="E5" s="56">
        <f t="shared" ref="E5:E14" si="1">E4+1</f>
        <v>2</v>
      </c>
      <c r="F5" s="67">
        <f t="array" ref="F5">SUMPRODUCT(TRANSPOSE(perc_van_basispremie),'Opdracht 1 - 2. BM ontwikkeling'!D9:Q9)/aantal_verz</f>
        <v>0.87969476057864482</v>
      </c>
      <c r="G5" s="67">
        <f t="shared" ref="G5:G53" si="2">F5+G4</f>
        <v>2.8214823676511274</v>
      </c>
    </row>
    <row r="6" spans="2:7" x14ac:dyDescent="0.25">
      <c r="B6" s="56">
        <f t="shared" si="0"/>
        <v>4</v>
      </c>
      <c r="C6" s="66">
        <v>0.8</v>
      </c>
      <c r="E6" s="56">
        <f t="shared" si="1"/>
        <v>3</v>
      </c>
      <c r="F6" s="67">
        <f t="array" ref="F6">SUMPRODUCT(TRANSPOSE(perc_van_basispremie),'Opdracht 1 - 2. BM ontwikkeling'!D10:Q10)/aantal_verz</f>
        <v>0.82625095232246193</v>
      </c>
      <c r="G6" s="67">
        <f t="shared" si="2"/>
        <v>3.6477333199735895</v>
      </c>
    </row>
    <row r="7" spans="2:7" x14ac:dyDescent="0.25">
      <c r="B7" s="56">
        <f t="shared" si="0"/>
        <v>5</v>
      </c>
      <c r="C7" s="66">
        <v>0.7</v>
      </c>
      <c r="E7" s="56">
        <f t="shared" si="1"/>
        <v>4</v>
      </c>
      <c r="F7" s="67">
        <f t="array" ref="F7">SUMPRODUCT(TRANSPOSE(perc_van_basispremie),'Opdracht 1 - 2. BM ontwikkeling'!D11:Q11)/aantal_verz</f>
        <v>0.76378709118301313</v>
      </c>
      <c r="G7" s="67">
        <f t="shared" si="2"/>
        <v>4.4115204111566024</v>
      </c>
    </row>
    <row r="8" spans="2:7" x14ac:dyDescent="0.25">
      <c r="B8" s="56">
        <f t="shared" si="0"/>
        <v>6</v>
      </c>
      <c r="C8" s="66">
        <v>0.6</v>
      </c>
      <c r="E8" s="56">
        <f t="shared" si="1"/>
        <v>5</v>
      </c>
      <c r="F8" s="67">
        <f t="array" ref="F8">SUMPRODUCT(TRANSPOSE(perc_van_basispremie),'Opdracht 1 - 2. BM ontwikkeling'!D12:Q12)/aantal_verz</f>
        <v>0.73593562779962352</v>
      </c>
      <c r="G8" s="67">
        <f t="shared" si="2"/>
        <v>5.1474560389562258</v>
      </c>
    </row>
    <row r="9" spans="2:7" x14ac:dyDescent="0.25">
      <c r="B9" s="56">
        <f t="shared" si="0"/>
        <v>7</v>
      </c>
      <c r="C9" s="66">
        <v>0.55000000000000004</v>
      </c>
      <c r="E9" s="56">
        <f t="shared" si="1"/>
        <v>6</v>
      </c>
      <c r="F9" s="67">
        <f t="array" ref="F9">SUMPRODUCT(TRANSPOSE(perc_van_basispremie),'Opdracht 1 - 2. BM ontwikkeling'!D13:Q13)/aantal_verz</f>
        <v>0.70257526156429984</v>
      </c>
      <c r="G9" s="67">
        <f t="shared" si="2"/>
        <v>5.8500313005205253</v>
      </c>
    </row>
    <row r="10" spans="2:7" x14ac:dyDescent="0.25">
      <c r="B10" s="56">
        <f t="shared" si="0"/>
        <v>8</v>
      </c>
      <c r="C10" s="66">
        <v>0.5</v>
      </c>
      <c r="E10" s="56">
        <f t="shared" si="1"/>
        <v>7</v>
      </c>
      <c r="F10" s="67">
        <f t="array" ref="F10">SUMPRODUCT(TRANSPOSE(perc_van_basispremie),'Opdracht 1 - 2. BM ontwikkeling'!D14:Q14)/aantal_verz</f>
        <v>0.66946214067186982</v>
      </c>
      <c r="G10" s="67">
        <f t="shared" si="2"/>
        <v>6.5194934411923953</v>
      </c>
    </row>
    <row r="11" spans="2:7" x14ac:dyDescent="0.25">
      <c r="B11" s="56">
        <f t="shared" si="0"/>
        <v>9</v>
      </c>
      <c r="C11" s="66">
        <v>0.45</v>
      </c>
      <c r="E11" s="56">
        <f t="shared" si="1"/>
        <v>8</v>
      </c>
      <c r="F11" s="67">
        <f t="array" ref="F11">SUMPRODUCT(TRANSPOSE(perc_van_basispremie),'Opdracht 1 - 2. BM ontwikkeling'!D15:Q15)/aantal_verz</f>
        <v>0.63107547048350732</v>
      </c>
      <c r="G11" s="67">
        <f t="shared" si="2"/>
        <v>7.1505689116759026</v>
      </c>
    </row>
    <row r="12" spans="2:7" x14ac:dyDescent="0.25">
      <c r="B12" s="56">
        <f t="shared" si="0"/>
        <v>10</v>
      </c>
      <c r="C12" s="66">
        <v>0.4</v>
      </c>
      <c r="E12" s="56">
        <f t="shared" si="1"/>
        <v>9</v>
      </c>
      <c r="F12" s="67">
        <f t="array" ref="F12">SUMPRODUCT(TRANSPOSE(perc_van_basispremie),'Opdracht 1 - 2. BM ontwikkeling'!D16:Q16)/aantal_verz</f>
        <v>0.61318955779519402</v>
      </c>
      <c r="G12" s="67">
        <f t="shared" si="2"/>
        <v>7.7637584694710968</v>
      </c>
    </row>
    <row r="13" spans="2:7" x14ac:dyDescent="0.25">
      <c r="B13" s="56">
        <f t="shared" si="0"/>
        <v>11</v>
      </c>
      <c r="C13" s="68">
        <v>0.375</v>
      </c>
      <c r="E13" s="56">
        <f t="shared" si="1"/>
        <v>10</v>
      </c>
      <c r="F13" s="67">
        <f t="array" ref="F13">SUMPRODUCT(TRANSPOSE(perc_van_basispremie),'Opdracht 1 - 2. BM ontwikkeling'!D17:Q17)/aantal_verz</f>
        <v>0.59287794511547554</v>
      </c>
      <c r="G13" s="67">
        <f t="shared" si="2"/>
        <v>8.356636414586573</v>
      </c>
    </row>
    <row r="14" spans="2:7" x14ac:dyDescent="0.25">
      <c r="B14" s="56">
        <f t="shared" si="0"/>
        <v>12</v>
      </c>
      <c r="C14" s="66">
        <v>0.35</v>
      </c>
      <c r="E14" s="56">
        <f t="shared" si="1"/>
        <v>11</v>
      </c>
      <c r="F14" s="67">
        <f t="array" ref="F14">SUMPRODUCT(TRANSPOSE(perc_van_basispremie),'Opdracht 1 - 2. BM ontwikkeling'!D18:Q18)/aantal_verz</f>
        <v>0.57156605723537512</v>
      </c>
      <c r="G14" s="67">
        <f t="shared" si="2"/>
        <v>8.9282024718219475</v>
      </c>
    </row>
    <row r="15" spans="2:7" x14ac:dyDescent="0.25">
      <c r="B15" s="56">
        <f t="shared" si="0"/>
        <v>13</v>
      </c>
      <c r="C15" s="68">
        <v>0.32500000000000001</v>
      </c>
      <c r="E15" s="56">
        <f t="shared" ref="E15:E37" si="3">E14+1</f>
        <v>12</v>
      </c>
      <c r="F15" s="67">
        <f t="array" ref="F15">SUMPRODUCT(TRANSPOSE(perc_van_basispremie),'Opdracht 1 - 2. BM ontwikkeling'!D19:Q19)/aantal_verz</f>
        <v>0.54842173544239836</v>
      </c>
      <c r="G15" s="67">
        <f t="shared" si="2"/>
        <v>9.4766242072643454</v>
      </c>
    </row>
    <row r="16" spans="2:7" x14ac:dyDescent="0.25">
      <c r="B16" s="56">
        <f t="shared" si="0"/>
        <v>14</v>
      </c>
      <c r="C16" s="66">
        <v>0.3</v>
      </c>
      <c r="E16" s="56">
        <f t="shared" si="3"/>
        <v>13</v>
      </c>
      <c r="F16" s="67">
        <f t="array" ref="F16">SUMPRODUCT(TRANSPOSE(perc_van_basispremie),'Opdracht 1 - 2. BM ontwikkeling'!D20:Q20)/aantal_verz</f>
        <v>0.53750431386097208</v>
      </c>
      <c r="G16" s="67">
        <f t="shared" si="2"/>
        <v>10.014128521125318</v>
      </c>
    </row>
    <row r="17" spans="5:7" x14ac:dyDescent="0.25">
      <c r="E17" s="56">
        <f t="shared" si="3"/>
        <v>14</v>
      </c>
      <c r="F17" s="67">
        <f t="array" ref="F17">SUMPRODUCT(TRANSPOSE(perc_van_basispremie),'Opdracht 1 - 2. BM ontwikkeling'!D21:Q21)/aantal_verz</f>
        <v>0.52581933392774582</v>
      </c>
      <c r="G17" s="67">
        <f t="shared" si="2"/>
        <v>10.539947855053065</v>
      </c>
    </row>
    <row r="18" spans="5:7" x14ac:dyDescent="0.25">
      <c r="E18" s="56">
        <f t="shared" si="3"/>
        <v>15</v>
      </c>
      <c r="F18" s="67">
        <f t="array" ref="F18">SUMPRODUCT(TRANSPOSE(perc_van_basispremie),'Opdracht 1 - 2. BM ontwikkeling'!D22:Q22)/aantal_verz</f>
        <v>0.51418745199028959</v>
      </c>
      <c r="G18" s="67">
        <f t="shared" si="2"/>
        <v>11.054135307043355</v>
      </c>
    </row>
    <row r="19" spans="5:7" x14ac:dyDescent="0.25">
      <c r="E19" s="56">
        <f t="shared" si="3"/>
        <v>16</v>
      </c>
      <c r="F19" s="67">
        <f t="array" ref="F19">SUMPRODUCT(TRANSPOSE(perc_van_basispremie),'Opdracht 1 - 2. BM ontwikkeling'!D23:Q23)/aantal_verz</f>
        <v>0.50159633882283849</v>
      </c>
      <c r="G19" s="67">
        <f t="shared" si="2"/>
        <v>11.555731645866194</v>
      </c>
    </row>
    <row r="20" spans="5:7" x14ac:dyDescent="0.25">
      <c r="E20" s="56">
        <f t="shared" si="3"/>
        <v>17</v>
      </c>
      <c r="F20" s="67">
        <f t="array" ref="F20">SUMPRODUCT(TRANSPOSE(perc_van_basispremie),'Opdracht 1 - 2. BM ontwikkeling'!D24:Q24)/aantal_verz</f>
        <v>0.49464831884065824</v>
      </c>
      <c r="G20" s="67">
        <f t="shared" si="2"/>
        <v>12.050379964706853</v>
      </c>
    </row>
    <row r="21" spans="5:7" x14ac:dyDescent="0.25">
      <c r="E21" s="56">
        <f t="shared" si="3"/>
        <v>18</v>
      </c>
      <c r="F21" s="67">
        <f t="array" ref="F21">SUMPRODUCT(TRANSPOSE(perc_van_basispremie),'Opdracht 1 - 2. BM ontwikkeling'!D25:Q25)/aantal_verz</f>
        <v>0.48790235740608678</v>
      </c>
      <c r="G21" s="67">
        <f t="shared" si="2"/>
        <v>12.53828232211294</v>
      </c>
    </row>
    <row r="22" spans="5:7" x14ac:dyDescent="0.25">
      <c r="E22" s="56">
        <f t="shared" si="3"/>
        <v>19</v>
      </c>
      <c r="F22" s="67">
        <f t="array" ref="F22">SUMPRODUCT(TRANSPOSE(perc_van_basispremie),'Opdracht 1 - 2. BM ontwikkeling'!D26:Q26)/aantal_verz</f>
        <v>0.48156260096064968</v>
      </c>
      <c r="G22" s="67">
        <f t="shared" si="2"/>
        <v>13.01984492307359</v>
      </c>
    </row>
    <row r="23" spans="5:7" x14ac:dyDescent="0.25">
      <c r="E23" s="56">
        <f t="shared" si="3"/>
        <v>20</v>
      </c>
      <c r="F23" s="67">
        <f t="array" ref="F23">SUMPRODUCT(TRANSPOSE(perc_van_basispremie),'Opdracht 1 - 2. BM ontwikkeling'!D27:Q27)/aantal_verz</f>
        <v>0.47478804914480199</v>
      </c>
      <c r="G23" s="67">
        <f t="shared" si="2"/>
        <v>13.494632972218392</v>
      </c>
    </row>
    <row r="24" spans="5:7" x14ac:dyDescent="0.25">
      <c r="E24" s="56">
        <f t="shared" si="3"/>
        <v>21</v>
      </c>
      <c r="F24" s="67">
        <f t="array" ref="F24">SUMPRODUCT(TRANSPOSE(perc_van_basispremie),'Opdracht 1 - 2. BM ontwikkeling'!D28:Q28)/aantal_verz</f>
        <v>0.47061464205621856</v>
      </c>
      <c r="G24" s="67">
        <f t="shared" si="2"/>
        <v>13.965247614274611</v>
      </c>
    </row>
    <row r="25" spans="5:7" x14ac:dyDescent="0.25">
      <c r="E25" s="56">
        <f t="shared" si="3"/>
        <v>22</v>
      </c>
      <c r="F25" s="67">
        <f t="array" ref="F25">SUMPRODUCT(TRANSPOSE(perc_van_basispremie),'Opdracht 1 - 2. BM ontwikkeling'!D29:Q29)/aantal_verz</f>
        <v>0.46674668596932573</v>
      </c>
      <c r="G25" s="67">
        <f t="shared" si="2"/>
        <v>14.431994300243938</v>
      </c>
    </row>
    <row r="26" spans="5:7" x14ac:dyDescent="0.25">
      <c r="E26" s="56">
        <f t="shared" si="3"/>
        <v>23</v>
      </c>
      <c r="F26" s="67">
        <f t="array" ref="F26">SUMPRODUCT(TRANSPOSE(perc_van_basispremie),'Opdracht 1 - 2. BM ontwikkeling'!D30:Q30)/aantal_verz</f>
        <v>0.46323345841520425</v>
      </c>
      <c r="G26" s="67">
        <f t="shared" si="2"/>
        <v>14.895227758659143</v>
      </c>
    </row>
    <row r="27" spans="5:7" x14ac:dyDescent="0.25">
      <c r="E27" s="56">
        <f t="shared" si="3"/>
        <v>24</v>
      </c>
      <c r="F27" s="67">
        <f t="array" ref="F27">SUMPRODUCT(TRANSPOSE(perc_van_basispremie),'Opdracht 1 - 2. BM ontwikkeling'!D31:Q31)/aantal_verz</f>
        <v>0.4595722904900309</v>
      </c>
      <c r="G27" s="67">
        <f t="shared" si="2"/>
        <v>15.354800049149175</v>
      </c>
    </row>
    <row r="28" spans="5:7" x14ac:dyDescent="0.25">
      <c r="E28" s="56">
        <f t="shared" si="3"/>
        <v>25</v>
      </c>
      <c r="F28" s="67">
        <f t="array" ref="F28">SUMPRODUCT(TRANSPOSE(perc_van_basispremie),'Opdracht 1 - 2. BM ontwikkeling'!D32:Q32)/aantal_verz</f>
        <v>0.45712644212110604</v>
      </c>
      <c r="G28" s="67">
        <f t="shared" si="2"/>
        <v>15.811926491270281</v>
      </c>
    </row>
    <row r="29" spans="5:7" x14ac:dyDescent="0.25">
      <c r="E29" s="56">
        <f t="shared" si="3"/>
        <v>26</v>
      </c>
      <c r="F29" s="67">
        <f t="array" ref="F29">SUMPRODUCT(TRANSPOSE(perc_van_basispremie),'Opdracht 1 - 2. BM ontwikkeling'!D33:Q33)/aantal_verz</f>
        <v>0.45492108058849978</v>
      </c>
      <c r="G29" s="67">
        <f t="shared" si="2"/>
        <v>16.266847571858779</v>
      </c>
    </row>
    <row r="30" spans="5:7" x14ac:dyDescent="0.25">
      <c r="E30" s="56">
        <f t="shared" si="3"/>
        <v>27</v>
      </c>
      <c r="F30" s="67">
        <f t="array" ref="F30">SUMPRODUCT(TRANSPOSE(perc_van_basispremie),'Opdracht 1 - 2. BM ontwikkeling'!D34:Q34)/aantal_verz</f>
        <v>0.4529635953118244</v>
      </c>
      <c r="G30" s="67">
        <f t="shared" si="2"/>
        <v>16.719811167170604</v>
      </c>
    </row>
    <row r="31" spans="5:7" x14ac:dyDescent="0.25">
      <c r="E31" s="56">
        <f t="shared" si="3"/>
        <v>28</v>
      </c>
      <c r="F31" s="67">
        <f t="array" ref="F31">SUMPRODUCT(TRANSPOSE(perc_van_basispremie),'Opdracht 1 - 2. BM ontwikkeling'!D35:Q35)/aantal_verz</f>
        <v>0.45097321937112894</v>
      </c>
      <c r="G31" s="67">
        <f t="shared" si="2"/>
        <v>17.170784386541733</v>
      </c>
    </row>
    <row r="32" spans="5:7" x14ac:dyDescent="0.25">
      <c r="E32" s="56">
        <f t="shared" si="3"/>
        <v>29</v>
      </c>
      <c r="F32" s="67">
        <f t="array" ref="F32">SUMPRODUCT(TRANSPOSE(perc_van_basispremie),'Opdracht 1 - 2. BM ontwikkeling'!D36:Q36)/aantal_verz</f>
        <v>0.44955822519146271</v>
      </c>
      <c r="G32" s="67">
        <f t="shared" si="2"/>
        <v>17.620342611733196</v>
      </c>
    </row>
    <row r="33" spans="5:7" x14ac:dyDescent="0.25">
      <c r="E33" s="56">
        <f t="shared" si="3"/>
        <v>30</v>
      </c>
      <c r="F33" s="67">
        <f t="array" ref="F33">SUMPRODUCT(TRANSPOSE(perc_van_basispremie),'Opdracht 1 - 2. BM ontwikkeling'!D37:Q37)/aantal_verz</f>
        <v>0.44830467344767366</v>
      </c>
      <c r="G33" s="67">
        <f t="shared" si="2"/>
        <v>18.068647285180869</v>
      </c>
    </row>
    <row r="34" spans="5:7" x14ac:dyDescent="0.25">
      <c r="E34" s="56">
        <f t="shared" si="3"/>
        <v>31</v>
      </c>
      <c r="F34" s="67">
        <f t="array" ref="F34">SUMPRODUCT(TRANSPOSE(perc_van_basispremie),'Opdracht 1 - 2. BM ontwikkeling'!D38:Q38)/aantal_verz</f>
        <v>0.44720974375918848</v>
      </c>
      <c r="G34" s="67">
        <f t="shared" si="2"/>
        <v>18.515857028940058</v>
      </c>
    </row>
    <row r="35" spans="5:7" x14ac:dyDescent="0.25">
      <c r="E35" s="56">
        <f t="shared" si="3"/>
        <v>32</v>
      </c>
      <c r="F35" s="67">
        <f t="array" ref="F35">SUMPRODUCT(TRANSPOSE(perc_van_basispremie),'Opdracht 1 - 2. BM ontwikkeling'!D39:Q39)/aantal_verz</f>
        <v>0.44612226300264163</v>
      </c>
      <c r="G35" s="67">
        <f t="shared" si="2"/>
        <v>18.961979291942701</v>
      </c>
    </row>
    <row r="36" spans="5:7" x14ac:dyDescent="0.25">
      <c r="E36" s="56">
        <f t="shared" si="3"/>
        <v>33</v>
      </c>
      <c r="F36" s="67">
        <f t="array" ref="F36">SUMPRODUCT(TRANSPOSE(perc_van_basispremie),'Opdracht 1 - 2. BM ontwikkeling'!D40:Q40)/aantal_verz</f>
        <v>0.44531121927696976</v>
      </c>
      <c r="G36" s="67">
        <f t="shared" si="2"/>
        <v>19.407290511219671</v>
      </c>
    </row>
    <row r="37" spans="5:7" x14ac:dyDescent="0.25">
      <c r="E37" s="56">
        <f t="shared" si="3"/>
        <v>34</v>
      </c>
      <c r="F37" s="67">
        <f t="array" ref="F37">SUMPRODUCT(TRANSPOSE(perc_van_basispremie),'Opdracht 1 - 2. BM ontwikkeling'!D41:Q41)/aantal_verz</f>
        <v>0.44460029762975073</v>
      </c>
      <c r="G37" s="67">
        <f t="shared" si="2"/>
        <v>19.851890808849422</v>
      </c>
    </row>
    <row r="38" spans="5:7" x14ac:dyDescent="0.25">
      <c r="E38" s="56">
        <f t="shared" ref="E38:E53" si="4">E37+1</f>
        <v>35</v>
      </c>
      <c r="F38" s="67">
        <f t="array" ref="F38">SUMPRODUCT(TRANSPOSE(perc_van_basispremie),'Opdracht 1 - 2. BM ontwikkeling'!D42:Q42)/aantal_verz</f>
        <v>0.44398603168468703</v>
      </c>
      <c r="G38" s="67">
        <f t="shared" si="2"/>
        <v>20.29587684053411</v>
      </c>
    </row>
    <row r="39" spans="5:7" x14ac:dyDescent="0.25">
      <c r="E39" s="56">
        <f t="shared" si="4"/>
        <v>36</v>
      </c>
      <c r="F39" s="67">
        <f t="array" ref="F39">SUMPRODUCT(TRANSPOSE(perc_van_basispremie),'Opdracht 1 - 2. BM ontwikkeling'!D43:Q43)/aantal_verz</f>
        <v>0.44338913527640106</v>
      </c>
      <c r="G39" s="67">
        <f t="shared" si="2"/>
        <v>20.739265975810511</v>
      </c>
    </row>
    <row r="40" spans="5:7" x14ac:dyDescent="0.25">
      <c r="E40" s="56">
        <f t="shared" si="4"/>
        <v>37</v>
      </c>
      <c r="F40" s="67">
        <f t="array" ref="F40">SUMPRODUCT(TRANSPOSE(perc_van_basispremie),'Opdracht 1 - 2. BM ontwikkeling'!D44:Q44)/aantal_verz</f>
        <v>0.44292730646077655</v>
      </c>
      <c r="G40" s="67">
        <f t="shared" si="2"/>
        <v>21.182193282271289</v>
      </c>
    </row>
    <row r="41" spans="5:7" x14ac:dyDescent="0.25">
      <c r="E41" s="56">
        <f t="shared" si="4"/>
        <v>38</v>
      </c>
      <c r="F41" s="67">
        <f t="array" ref="F41">SUMPRODUCT(TRANSPOSE(perc_van_basispremie),'Opdracht 1 - 2. BM ontwikkeling'!D45:Q45)/aantal_verz</f>
        <v>0.44252497162868554</v>
      </c>
      <c r="G41" s="67">
        <f t="shared" si="2"/>
        <v>21.624718253899974</v>
      </c>
    </row>
    <row r="42" spans="5:7" x14ac:dyDescent="0.25">
      <c r="E42" s="56">
        <f t="shared" si="4"/>
        <v>39</v>
      </c>
      <c r="F42" s="67">
        <f t="array" ref="F42">SUMPRODUCT(TRANSPOSE(perc_van_basispremie),'Opdracht 1 - 2. BM ontwikkeling'!D46:Q46)/aantal_verz</f>
        <v>0.44217971633879555</v>
      </c>
      <c r="G42" s="67">
        <f t="shared" si="2"/>
        <v>22.06689797023877</v>
      </c>
    </row>
    <row r="43" spans="5:7" x14ac:dyDescent="0.25">
      <c r="E43" s="56">
        <f t="shared" si="4"/>
        <v>40</v>
      </c>
      <c r="F43" s="67">
        <f t="array" ref="F43">SUMPRODUCT(TRANSPOSE(perc_van_basispremie),'Opdracht 1 - 2. BM ontwikkeling'!D47:Q47)/aantal_verz</f>
        <v>0.44185074410498804</v>
      </c>
      <c r="G43" s="67">
        <f t="shared" si="2"/>
        <v>22.50874871434376</v>
      </c>
    </row>
    <row r="44" spans="5:7" x14ac:dyDescent="0.25">
      <c r="E44" s="56">
        <f t="shared" si="4"/>
        <v>41</v>
      </c>
      <c r="F44" s="67">
        <f t="array" ref="F44">SUMPRODUCT(TRANSPOSE(perc_van_basispremie),'Opdracht 1 - 2. BM ontwikkeling'!D48:Q48)/aantal_verz</f>
        <v>0.44158896857538932</v>
      </c>
      <c r="G44" s="67">
        <f t="shared" si="2"/>
        <v>22.950337682919148</v>
      </c>
    </row>
    <row r="45" spans="5:7" x14ac:dyDescent="0.25">
      <c r="E45" s="56">
        <f t="shared" si="4"/>
        <v>42</v>
      </c>
      <c r="F45" s="67">
        <f t="array" ref="F45">SUMPRODUCT(TRANSPOSE(perc_van_basispremie),'Opdracht 1 - 2. BM ontwikkeling'!D49:Q49)/aantal_verz</f>
        <v>0.44136168944272774</v>
      </c>
      <c r="G45" s="67">
        <f t="shared" si="2"/>
        <v>23.391699372361877</v>
      </c>
    </row>
    <row r="46" spans="5:7" x14ac:dyDescent="0.25">
      <c r="E46" s="56">
        <f t="shared" si="4"/>
        <v>43</v>
      </c>
      <c r="F46" s="67">
        <f t="array" ref="F46">SUMPRODUCT(TRANSPOSE(perc_van_basispremie),'Opdracht 1 - 2. BM ontwikkeling'!D50:Q50)/aantal_verz</f>
        <v>0.44116742877210302</v>
      </c>
      <c r="G46" s="67">
        <f t="shared" si="2"/>
        <v>23.832866801133981</v>
      </c>
    </row>
    <row r="47" spans="5:7" x14ac:dyDescent="0.25">
      <c r="E47" s="56">
        <f t="shared" si="4"/>
        <v>44</v>
      </c>
      <c r="F47" s="67">
        <f t="array" ref="F47">SUMPRODUCT(TRANSPOSE(perc_van_basispremie),'Opdracht 1 - 2. BM ontwikkeling'!D51:Q51)/aantal_verz</f>
        <v>0.44098547926002596</v>
      </c>
      <c r="G47" s="67">
        <f t="shared" si="2"/>
        <v>24.273852280394006</v>
      </c>
    </row>
    <row r="48" spans="5:7" x14ac:dyDescent="0.25">
      <c r="E48" s="56">
        <f t="shared" si="4"/>
        <v>45</v>
      </c>
      <c r="F48" s="67">
        <f t="array" ref="F48">SUMPRODUCT(TRANSPOSE(perc_van_basispremie),'Opdracht 1 - 2. BM ontwikkeling'!D52:Q52)/aantal_verz</f>
        <v>0.44083757266114193</v>
      </c>
      <c r="G48" s="67">
        <f t="shared" si="2"/>
        <v>24.714689853055148</v>
      </c>
    </row>
    <row r="49" spans="5:7" x14ac:dyDescent="0.25">
      <c r="E49" s="56">
        <f t="shared" si="4"/>
        <v>46</v>
      </c>
      <c r="F49" s="67">
        <f t="array" ref="F49">SUMPRODUCT(TRANSPOSE(perc_van_basispremie),'Opdracht 1 - 2. BM ontwikkeling'!D53:Q53)/aantal_verz</f>
        <v>0.44070937796855275</v>
      </c>
      <c r="G49" s="67">
        <f t="shared" si="2"/>
        <v>25.155399231023701</v>
      </c>
    </row>
    <row r="50" spans="5:7" x14ac:dyDescent="0.25">
      <c r="E50" s="56">
        <f t="shared" si="4"/>
        <v>47</v>
      </c>
      <c r="F50" s="67">
        <f t="array" ref="F50">SUMPRODUCT(TRANSPOSE(perc_van_basispremie),'Opdracht 1 - 2. BM ontwikkeling'!D54:Q54)/aantal_verz</f>
        <v>0.44060001982482744</v>
      </c>
      <c r="G50" s="67">
        <f t="shared" si="2"/>
        <v>25.595999250848529</v>
      </c>
    </row>
    <row r="51" spans="5:7" x14ac:dyDescent="0.25">
      <c r="E51" s="56">
        <f t="shared" si="4"/>
        <v>48</v>
      </c>
      <c r="F51" s="67">
        <f t="array" ref="F51">SUMPRODUCT(TRANSPOSE(perc_van_basispremie),'Opdracht 1 - 2. BM ontwikkeling'!D55:Q55)/aantal_verz</f>
        <v>0.4404990873944481</v>
      </c>
      <c r="G51" s="67">
        <f t="shared" si="2"/>
        <v>26.036498338242978</v>
      </c>
    </row>
    <row r="52" spans="5:7" x14ac:dyDescent="0.25">
      <c r="E52" s="56">
        <f t="shared" si="4"/>
        <v>49</v>
      </c>
      <c r="F52" s="67">
        <f t="array" ref="F52">SUMPRODUCT(TRANSPOSE(perc_van_basispremie),'Opdracht 1 - 2. BM ontwikkeling'!D56:Q56)/aantal_verz</f>
        <v>0.44041570456528495</v>
      </c>
      <c r="G52" s="67">
        <f t="shared" si="2"/>
        <v>26.476914042808264</v>
      </c>
    </row>
    <row r="53" spans="5:7" x14ac:dyDescent="0.25">
      <c r="E53" s="56">
        <f t="shared" si="4"/>
        <v>50</v>
      </c>
      <c r="F53" s="67">
        <f t="array" ref="F53">SUMPRODUCT(TRANSPOSE(perc_van_basispremie),'Opdracht 1 - 2. BM ontwikkeling'!D57:Q57)/aantal_verz</f>
        <v>0.44034348740584928</v>
      </c>
      <c r="G53" s="67">
        <f t="shared" si="2"/>
        <v>26.917257530214112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0EA9-1571-4CC3-9A6F-9F6E4C9A5DE9}">
  <sheetPr>
    <tabColor rgb="FFFFFFCC"/>
  </sheetPr>
  <dimension ref="B2:AH165"/>
  <sheetViews>
    <sheetView tabSelected="1" topLeftCell="F1" zoomScale="80" zoomScaleNormal="80" workbookViewId="0">
      <selection activeCell="H8" sqref="H8:M12"/>
    </sheetView>
  </sheetViews>
  <sheetFormatPr defaultRowHeight="13.2" x14ac:dyDescent="0.25"/>
  <cols>
    <col min="1" max="1" width="3.88671875" style="57" customWidth="1"/>
    <col min="2" max="2" width="14.88671875" style="57" customWidth="1"/>
    <col min="3" max="3" width="12" style="57" customWidth="1"/>
    <col min="4" max="4" width="11.5546875" style="57" customWidth="1"/>
    <col min="5" max="5" width="12" style="57" customWidth="1"/>
    <col min="6" max="6" width="12.77734375" style="57" customWidth="1"/>
    <col min="7" max="7" width="4.21875" style="57" customWidth="1"/>
    <col min="8" max="8" width="11.77734375" style="57" customWidth="1"/>
    <col min="9" max="9" width="14.44140625" style="57" customWidth="1"/>
    <col min="10" max="10" width="13.5546875" style="57" customWidth="1"/>
    <col min="11" max="11" width="11.109375" style="57" bestFit="1" customWidth="1"/>
    <col min="12" max="13" width="10.109375" style="57" bestFit="1" customWidth="1"/>
    <col min="14" max="14" width="4.21875" style="57" customWidth="1"/>
    <col min="15" max="20" width="11.109375" style="57" customWidth="1"/>
    <col min="21" max="21" width="3.5546875" style="57" customWidth="1"/>
    <col min="22" max="22" width="11.5546875" style="57" bestFit="1" customWidth="1"/>
    <col min="23" max="24" width="9.109375" style="57" bestFit="1" customWidth="1"/>
    <col min="25" max="25" width="9.88671875" style="57" bestFit="1" customWidth="1"/>
    <col min="26" max="27" width="9.109375" style="57" bestFit="1" customWidth="1"/>
    <col min="28" max="28" width="3.6640625" style="57" customWidth="1"/>
    <col min="29" max="29" width="11.5546875" style="57" customWidth="1"/>
    <col min="30" max="30" width="10.33203125" style="57" customWidth="1"/>
    <col min="31" max="31" width="10.109375" style="57" bestFit="1" customWidth="1"/>
    <col min="32" max="32" width="11" style="57" customWidth="1"/>
    <col min="33" max="33" width="10.6640625" style="57" customWidth="1"/>
    <col min="34" max="34" width="10.109375" style="57" bestFit="1" customWidth="1"/>
    <col min="35" max="16384" width="8.88671875" style="57"/>
  </cols>
  <sheetData>
    <row r="2" spans="2:34" x14ac:dyDescent="0.25">
      <c r="B2" s="17"/>
      <c r="C2" s="21" t="s">
        <v>60</v>
      </c>
      <c r="D2" s="17"/>
      <c r="E2" s="17"/>
      <c r="F2" s="17"/>
      <c r="M2" s="17"/>
      <c r="N2" s="17"/>
      <c r="O2" s="96" t="s">
        <v>85</v>
      </c>
      <c r="P2" s="96" t="s">
        <v>86</v>
      </c>
      <c r="Q2" s="96" t="s">
        <v>87</v>
      </c>
      <c r="R2" s="96" t="s">
        <v>88</v>
      </c>
      <c r="S2" s="96" t="s">
        <v>89</v>
      </c>
      <c r="T2" s="96" t="s">
        <v>90</v>
      </c>
    </row>
    <row r="3" spans="2:34" ht="15.6" x14ac:dyDescent="0.35">
      <c r="B3" s="17"/>
      <c r="C3" s="20" t="s">
        <v>71</v>
      </c>
      <c r="D3" s="20" t="s">
        <v>72</v>
      </c>
      <c r="E3" s="20" t="s">
        <v>73</v>
      </c>
      <c r="F3" s="17"/>
      <c r="M3" s="17"/>
      <c r="N3" s="56" t="s">
        <v>74</v>
      </c>
      <c r="O3" s="69">
        <f>C16</f>
        <v>400000.00000000006</v>
      </c>
      <c r="P3" s="69">
        <f>D16</f>
        <v>872727.27272727282</v>
      </c>
      <c r="Q3" s="69">
        <f>E16</f>
        <v>545454.54545454553</v>
      </c>
      <c r="R3" s="69">
        <f>C17</f>
        <v>2000000</v>
      </c>
      <c r="S3" s="69">
        <f>D17</f>
        <v>727272.72727272729</v>
      </c>
      <c r="T3" s="69">
        <f>E17</f>
        <v>454545.45454545459</v>
      </c>
    </row>
    <row r="4" spans="2:34" ht="16.8" x14ac:dyDescent="0.35">
      <c r="B4" s="20" t="s">
        <v>75</v>
      </c>
      <c r="C4" s="70">
        <v>800</v>
      </c>
      <c r="D4" s="70">
        <v>2400</v>
      </c>
      <c r="E4" s="70">
        <v>1200</v>
      </c>
      <c r="F4" s="71">
        <f>SUM(C4:E4)</f>
        <v>4400</v>
      </c>
      <c r="J4" s="72"/>
      <c r="K4" s="73"/>
      <c r="M4" s="17"/>
      <c r="N4" s="56" t="s">
        <v>76</v>
      </c>
      <c r="O4" s="74">
        <f>O3^2</f>
        <v>160000000000.00006</v>
      </c>
      <c r="P4" s="74">
        <f>P3^2</f>
        <v>761652892561.98364</v>
      </c>
      <c r="Q4" s="74">
        <f t="shared" ref="Q4:T4" si="0">Q3^2</f>
        <v>297520661157.0249</v>
      </c>
      <c r="R4" s="74">
        <f t="shared" si="0"/>
        <v>4000000000000</v>
      </c>
      <c r="S4" s="74">
        <f t="shared" si="0"/>
        <v>528925619834.71075</v>
      </c>
      <c r="T4" s="74">
        <f t="shared" si="0"/>
        <v>206611570247.93393</v>
      </c>
    </row>
    <row r="5" spans="2:34" ht="15.6" x14ac:dyDescent="0.35">
      <c r="B5" s="20" t="s">
        <v>77</v>
      </c>
      <c r="C5" s="70">
        <v>3200</v>
      </c>
      <c r="D5" s="70">
        <v>1600</v>
      </c>
      <c r="E5" s="70">
        <v>800</v>
      </c>
      <c r="F5" s="71">
        <f>SUM(C5:E5)</f>
        <v>5600</v>
      </c>
      <c r="M5" s="17"/>
      <c r="N5" s="56" t="s">
        <v>78</v>
      </c>
      <c r="O5" s="69">
        <f>C4</f>
        <v>800</v>
      </c>
      <c r="P5" s="69">
        <f>D4</f>
        <v>2400</v>
      </c>
      <c r="Q5" s="69">
        <f>E4</f>
        <v>1200</v>
      </c>
      <c r="R5" s="69">
        <f>C5</f>
        <v>3200</v>
      </c>
      <c r="S5" s="69">
        <f>D5</f>
        <v>1600</v>
      </c>
      <c r="T5" s="69">
        <f>E5</f>
        <v>800</v>
      </c>
    </row>
    <row r="6" spans="2:34" x14ac:dyDescent="0.25">
      <c r="B6" s="17"/>
      <c r="C6" s="71">
        <f>SUM(C4:C5)</f>
        <v>4000</v>
      </c>
      <c r="D6" s="71">
        <f t="shared" ref="D6:F6" si="1">SUM(D4:D5)</f>
        <v>4000</v>
      </c>
      <c r="E6" s="71">
        <f t="shared" si="1"/>
        <v>2000</v>
      </c>
      <c r="F6" s="71">
        <f t="shared" si="1"/>
        <v>10000</v>
      </c>
    </row>
    <row r="8" spans="2:34" ht="16.8" x14ac:dyDescent="0.35">
      <c r="B8" s="17"/>
      <c r="C8" s="21" t="s">
        <v>61</v>
      </c>
      <c r="D8" s="17"/>
      <c r="E8" s="17"/>
      <c r="F8" s="17"/>
      <c r="H8" s="75" t="s">
        <v>79</v>
      </c>
      <c r="I8" s="75" t="s">
        <v>62</v>
      </c>
      <c r="J8" s="76" t="s">
        <v>16</v>
      </c>
      <c r="K8" s="75" t="s">
        <v>80</v>
      </c>
      <c r="L8" s="75" t="s">
        <v>81</v>
      </c>
      <c r="M8" s="75" t="s">
        <v>82</v>
      </c>
      <c r="O8" s="21" t="s">
        <v>83</v>
      </c>
      <c r="P8" s="17"/>
      <c r="Q8" s="17"/>
      <c r="R8" s="17"/>
      <c r="S8" s="17"/>
      <c r="T8" s="17"/>
      <c r="V8" s="21" t="s">
        <v>84</v>
      </c>
      <c r="W8" s="17"/>
      <c r="X8" s="17"/>
      <c r="Y8" s="17"/>
      <c r="Z8" s="17"/>
      <c r="AA8" s="17"/>
      <c r="AC8" s="21" t="s">
        <v>63</v>
      </c>
      <c r="AD8" s="17"/>
      <c r="AE8" s="17"/>
      <c r="AF8" s="17"/>
      <c r="AG8" s="17"/>
      <c r="AH8" s="17"/>
    </row>
    <row r="9" spans="2:34" x14ac:dyDescent="0.25">
      <c r="B9" s="17"/>
      <c r="C9" s="20" t="s">
        <v>71</v>
      </c>
      <c r="D9" s="20" t="s">
        <v>72</v>
      </c>
      <c r="E9" s="20" t="s">
        <v>73</v>
      </c>
      <c r="F9" s="17"/>
      <c r="H9" s="77">
        <f>SUM(AC10:AH10)</f>
        <v>286960.5142332415</v>
      </c>
      <c r="I9" s="28">
        <v>0</v>
      </c>
      <c r="J9" s="78">
        <v>450</v>
      </c>
      <c r="K9" s="78">
        <v>1</v>
      </c>
      <c r="L9" s="78">
        <v>1</v>
      </c>
      <c r="M9" s="78">
        <v>1</v>
      </c>
      <c r="O9" s="75" t="s">
        <v>85</v>
      </c>
      <c r="P9" s="75" t="s">
        <v>86</v>
      </c>
      <c r="Q9" s="75" t="s">
        <v>87</v>
      </c>
      <c r="R9" s="75" t="s">
        <v>88</v>
      </c>
      <c r="S9" s="75" t="s">
        <v>89</v>
      </c>
      <c r="T9" s="75" t="s">
        <v>90</v>
      </c>
      <c r="V9" s="75" t="s">
        <v>85</v>
      </c>
      <c r="W9" s="75" t="s">
        <v>86</v>
      </c>
      <c r="X9" s="75" t="s">
        <v>87</v>
      </c>
      <c r="Y9" s="75" t="s">
        <v>88</v>
      </c>
      <c r="Z9" s="75" t="s">
        <v>89</v>
      </c>
      <c r="AA9" s="75" t="s">
        <v>90</v>
      </c>
      <c r="AB9" s="79"/>
      <c r="AC9" s="75" t="s">
        <v>85</v>
      </c>
      <c r="AD9" s="75" t="s">
        <v>86</v>
      </c>
      <c r="AE9" s="75" t="s">
        <v>87</v>
      </c>
      <c r="AF9" s="75" t="s">
        <v>88</v>
      </c>
      <c r="AG9" s="75" t="s">
        <v>89</v>
      </c>
      <c r="AH9" s="75" t="s">
        <v>90</v>
      </c>
    </row>
    <row r="10" spans="2:34" x14ac:dyDescent="0.25">
      <c r="B10" s="20" t="s">
        <v>75</v>
      </c>
      <c r="C10" s="27">
        <v>500.00000000000006</v>
      </c>
      <c r="D10" s="27">
        <v>363.63636363636368</v>
      </c>
      <c r="E10" s="27">
        <v>454.54545454545456</v>
      </c>
      <c r="F10" s="33">
        <f>SUMPRODUCT(C4:E4,C10:E10)/F4</f>
        <v>413.22314049586782</v>
      </c>
      <c r="H10" s="69">
        <f>SUM(AC11:AH11)</f>
        <v>206139.78231722763</v>
      </c>
      <c r="I10" s="20">
        <v>1</v>
      </c>
      <c r="J10" s="80">
        <f>J9*SQRT(SUM(V10:AA10)/SUM(O10:T10))</f>
        <v>510.30698911586143</v>
      </c>
      <c r="K10" s="81">
        <f>K9</f>
        <v>1</v>
      </c>
      <c r="L10" s="81">
        <f>L9</f>
        <v>1</v>
      </c>
      <c r="M10" s="81">
        <f>M9</f>
        <v>1</v>
      </c>
      <c r="O10" s="69">
        <f t="shared" ref="O10:O73" si="2">$O$5*$J9*1*$L9</f>
        <v>360000</v>
      </c>
      <c r="P10" s="69">
        <f t="shared" ref="P10:P73" si="3">$P$5*$J9*1*$M9</f>
        <v>1080000</v>
      </c>
      <c r="Q10" s="69">
        <f t="shared" ref="Q10:Q73" si="4">$Q$5*$J9*1*1</f>
        <v>540000</v>
      </c>
      <c r="R10" s="69">
        <f t="shared" ref="R10:R73" si="5">$R$5*$J9*$K9*$L9</f>
        <v>1440000</v>
      </c>
      <c r="S10" s="69">
        <f t="shared" ref="S10:S73" si="6">$S$5*$J9*$K9*$M9</f>
        <v>720000</v>
      </c>
      <c r="T10" s="69">
        <f t="shared" ref="T10:T73" si="7">$T$5*$J9*$K9*1</f>
        <v>360000</v>
      </c>
      <c r="V10" s="82">
        <f>O$4/O10</f>
        <v>444444.44444444461</v>
      </c>
      <c r="W10" s="82">
        <f t="shared" ref="W10:AA41" si="8">P$4/P10</f>
        <v>705234.15977961454</v>
      </c>
      <c r="X10" s="82">
        <f t="shared" si="8"/>
        <v>550964.18732782395</v>
      </c>
      <c r="Y10" s="82">
        <f t="shared" si="8"/>
        <v>2777777.777777778</v>
      </c>
      <c r="Z10" s="82">
        <f t="shared" si="8"/>
        <v>734618.91643709829</v>
      </c>
      <c r="AA10" s="82">
        <f t="shared" si="8"/>
        <v>573921.02846648311</v>
      </c>
      <c r="AC10" s="69">
        <f t="shared" ref="AC10:AH41" si="9">((O$3-O10)^2)/O10</f>
        <v>4444.444444444458</v>
      </c>
      <c r="AD10" s="69">
        <f t="shared" si="9"/>
        <v>39779.614325068833</v>
      </c>
      <c r="AE10" s="69">
        <f t="shared" si="9"/>
        <v>55.096418732783867</v>
      </c>
      <c r="AF10" s="69">
        <f t="shared" si="9"/>
        <v>217777.77777777778</v>
      </c>
      <c r="AG10" s="69">
        <f t="shared" si="9"/>
        <v>73.461891643710246</v>
      </c>
      <c r="AH10" s="69">
        <f t="shared" si="9"/>
        <v>24830.119375573944</v>
      </c>
    </row>
    <row r="11" spans="2:34" x14ac:dyDescent="0.25">
      <c r="B11" s="20" t="s">
        <v>77</v>
      </c>
      <c r="C11" s="27">
        <v>625</v>
      </c>
      <c r="D11" s="27">
        <v>454.54545454545456</v>
      </c>
      <c r="E11" s="27">
        <v>568.18181818181824</v>
      </c>
      <c r="F11" s="33">
        <f>SUMPRODUCT(C5:E5,C11:E11)/F5</f>
        <v>568.18181818181824</v>
      </c>
      <c r="H11" s="69">
        <f>SUM(AC12:AH12)</f>
        <v>162965.24838017166</v>
      </c>
      <c r="I11" s="17"/>
      <c r="J11" s="83">
        <f>J10</f>
        <v>510.30698911586143</v>
      </c>
      <c r="K11" s="84">
        <f>K10*SQRT(SUM(Y11:AA11)/SUM(R11:T11))</f>
        <v>1.1229147656163352</v>
      </c>
      <c r="L11" s="81">
        <f>L10</f>
        <v>1</v>
      </c>
      <c r="M11" s="81">
        <f>M10</f>
        <v>1</v>
      </c>
      <c r="O11" s="69">
        <f t="shared" si="2"/>
        <v>408245.59129268915</v>
      </c>
      <c r="P11" s="69">
        <f t="shared" si="3"/>
        <v>1224736.7738780675</v>
      </c>
      <c r="Q11" s="69">
        <f t="shared" si="4"/>
        <v>612368.38693903375</v>
      </c>
      <c r="R11" s="69">
        <f t="shared" si="5"/>
        <v>1632982.3651707566</v>
      </c>
      <c r="S11" s="69">
        <f t="shared" si="6"/>
        <v>816491.18258537829</v>
      </c>
      <c r="T11" s="69">
        <f t="shared" si="7"/>
        <v>408245.59129268915</v>
      </c>
      <c r="V11" s="82">
        <f t="shared" ref="V11:AA42" si="10">O$4/O11</f>
        <v>391920.95006676763</v>
      </c>
      <c r="W11" s="82">
        <f t="shared" si="8"/>
        <v>621891.09432082123</v>
      </c>
      <c r="X11" s="82">
        <f t="shared" si="8"/>
        <v>485852.41743814171</v>
      </c>
      <c r="Y11" s="82">
        <f t="shared" si="8"/>
        <v>2449505.9379172968</v>
      </c>
      <c r="Z11" s="82">
        <f t="shared" si="8"/>
        <v>647803.22325085546</v>
      </c>
      <c r="AA11" s="82">
        <f t="shared" si="8"/>
        <v>506096.26816473086</v>
      </c>
      <c r="AC11" s="69">
        <f t="shared" si="9"/>
        <v>166.54135945665428</v>
      </c>
      <c r="AD11" s="69">
        <f t="shared" si="9"/>
        <v>101173.32274434314</v>
      </c>
      <c r="AE11" s="69">
        <f t="shared" si="9"/>
        <v>7311.7134680843419</v>
      </c>
      <c r="AF11" s="69">
        <f t="shared" si="9"/>
        <v>82488.303088053523</v>
      </c>
      <c r="AG11" s="69">
        <f t="shared" si="9"/>
        <v>9748.9512907791323</v>
      </c>
      <c r="AH11" s="69">
        <f t="shared" si="9"/>
        <v>5250.9503665108377</v>
      </c>
    </row>
    <row r="12" spans="2:34" x14ac:dyDescent="0.25">
      <c r="B12" s="17"/>
      <c r="C12" s="33">
        <f>SUMPRODUCT(C4:C5,C10:C11)/C6</f>
        <v>600</v>
      </c>
      <c r="D12" s="33">
        <f>SUMPRODUCT(D4:D5,D10:D11)/D6</f>
        <v>400</v>
      </c>
      <c r="E12" s="33">
        <f>SUMPRODUCT(E4:E5,E10:E11)/E6</f>
        <v>500.00000000000006</v>
      </c>
      <c r="F12" s="33">
        <f>SUMPRODUCT(F4:F5,F10:F11)/F6</f>
        <v>500</v>
      </c>
      <c r="H12" s="77">
        <f t="shared" ref="H12" si="11">SUM(AC13:AH13)</f>
        <v>15739.634676972228</v>
      </c>
      <c r="I12" s="85"/>
      <c r="J12" s="86">
        <f>J11</f>
        <v>510.30698911586143</v>
      </c>
      <c r="K12" s="87">
        <f>K11</f>
        <v>1.1229147656163352</v>
      </c>
      <c r="L12" s="88">
        <f>L11*SQRT(SUM(V12,Y12)/SUM(O12,R12))</f>
        <v>1.0713538007773615</v>
      </c>
      <c r="M12" s="88">
        <f>M11*SQRT(SUM(W12,Z12)/SUM(P12,S12))</f>
        <v>0.74817449364368638</v>
      </c>
      <c r="O12" s="77">
        <f t="shared" si="2"/>
        <v>408245.59129268915</v>
      </c>
      <c r="P12" s="77">
        <f t="shared" si="3"/>
        <v>1224736.7738780675</v>
      </c>
      <c r="Q12" s="77">
        <f t="shared" si="4"/>
        <v>612368.38693903375</v>
      </c>
      <c r="R12" s="77">
        <f t="shared" si="5"/>
        <v>1833700.0098413287</v>
      </c>
      <c r="S12" s="77">
        <f t="shared" si="6"/>
        <v>916850.00492066436</v>
      </c>
      <c r="T12" s="77">
        <f t="shared" si="7"/>
        <v>458425.00246033218</v>
      </c>
      <c r="V12" s="89">
        <f t="shared" si="10"/>
        <v>391920.95006676763</v>
      </c>
      <c r="W12" s="89">
        <f t="shared" si="8"/>
        <v>621891.09432082123</v>
      </c>
      <c r="X12" s="89">
        <f t="shared" si="8"/>
        <v>485852.41743814171</v>
      </c>
      <c r="Y12" s="89">
        <f t="shared" si="8"/>
        <v>2181381.8937297831</v>
      </c>
      <c r="Z12" s="89">
        <f t="shared" si="8"/>
        <v>576894.38511862035</v>
      </c>
      <c r="AA12" s="89">
        <f t="shared" si="8"/>
        <v>450698.7383739223</v>
      </c>
      <c r="AB12" s="79"/>
      <c r="AC12" s="77">
        <f t="shared" si="9"/>
        <v>166.54135945665428</v>
      </c>
      <c r="AD12" s="77">
        <f t="shared" si="9"/>
        <v>101173.32274434314</v>
      </c>
      <c r="AE12" s="77">
        <f t="shared" si="9"/>
        <v>7311.7134680843419</v>
      </c>
      <c r="AF12" s="77">
        <f t="shared" si="9"/>
        <v>15081.903571112067</v>
      </c>
      <c r="AG12" s="77">
        <f t="shared" si="9"/>
        <v>39198.935493830191</v>
      </c>
      <c r="AH12" s="77">
        <f t="shared" si="9"/>
        <v>32.831743345267121</v>
      </c>
    </row>
    <row r="13" spans="2:34" x14ac:dyDescent="0.25">
      <c r="H13" s="69">
        <f>SUM(AC14:AH14)</f>
        <v>14839.961395324322</v>
      </c>
      <c r="I13" s="20">
        <f>I10+1</f>
        <v>2</v>
      </c>
      <c r="J13" s="80">
        <f>J12*SQRT(SUM(V13:AA13)/SUM(O13:T13))</f>
        <v>503.51250805247173</v>
      </c>
      <c r="K13" s="81">
        <f>K12</f>
        <v>1.1229147656163352</v>
      </c>
      <c r="L13" s="81">
        <f>L12</f>
        <v>1.0713538007773615</v>
      </c>
      <c r="M13" s="81">
        <f>M12</f>
        <v>0.74817449364368638</v>
      </c>
      <c r="O13" s="69">
        <f t="shared" si="2"/>
        <v>437375.46588202385</v>
      </c>
      <c r="P13" s="69">
        <f t="shared" si="3"/>
        <v>916316.81564302521</v>
      </c>
      <c r="Q13" s="69">
        <f t="shared" si="4"/>
        <v>612368.38693903375</v>
      </c>
      <c r="R13" s="69">
        <f t="shared" si="5"/>
        <v>1964541.4750289929</v>
      </c>
      <c r="S13" s="69">
        <f t="shared" si="6"/>
        <v>685963.78817872948</v>
      </c>
      <c r="T13" s="69">
        <f t="shared" si="7"/>
        <v>458425.00246033218</v>
      </c>
      <c r="V13" s="82">
        <f t="shared" si="10"/>
        <v>365818.41571140598</v>
      </c>
      <c r="W13" s="82">
        <f t="shared" si="8"/>
        <v>831211.30111258931</v>
      </c>
      <c r="X13" s="82">
        <f t="shared" si="8"/>
        <v>485852.41743814171</v>
      </c>
      <c r="Y13" s="82">
        <f t="shared" si="8"/>
        <v>2036098.5251996105</v>
      </c>
      <c r="Z13" s="82">
        <f t="shared" si="8"/>
        <v>771069.30270916561</v>
      </c>
      <c r="AA13" s="82">
        <f t="shared" si="8"/>
        <v>450698.7383739223</v>
      </c>
      <c r="AC13" s="69">
        <f t="shared" si="9"/>
        <v>3193.8815934296749</v>
      </c>
      <c r="AD13" s="69">
        <f t="shared" si="9"/>
        <v>2073.5713010689001</v>
      </c>
      <c r="AE13" s="69">
        <f t="shared" si="9"/>
        <v>7311.7134680843419</v>
      </c>
      <c r="AF13" s="69">
        <f t="shared" si="9"/>
        <v>640.00022860346132</v>
      </c>
      <c r="AG13" s="69">
        <f t="shared" si="9"/>
        <v>2487.6363424405831</v>
      </c>
      <c r="AH13" s="69">
        <f t="shared" si="9"/>
        <v>32.831743345267121</v>
      </c>
    </row>
    <row r="14" spans="2:34" x14ac:dyDescent="0.25">
      <c r="B14" s="17"/>
      <c r="C14" s="21" t="s">
        <v>64</v>
      </c>
      <c r="D14" s="17"/>
      <c r="E14" s="17"/>
      <c r="F14" s="17"/>
      <c r="H14" s="69">
        <f>SUM(AC15:AH15)</f>
        <v>10529.368597514045</v>
      </c>
      <c r="I14" s="17"/>
      <c r="J14" s="83">
        <f>J13</f>
        <v>503.51250805247173</v>
      </c>
      <c r="K14" s="84">
        <f>K13*SQRT(SUM(Y14:AA14)/SUM(R14:T14))</f>
        <v>1.1650087880399824</v>
      </c>
      <c r="L14" s="81">
        <f>L13</f>
        <v>1.0713538007773615</v>
      </c>
      <c r="M14" s="81">
        <f>M13</f>
        <v>0.74817449364368638</v>
      </c>
      <c r="O14" s="69">
        <f t="shared" si="2"/>
        <v>431552.03139276599</v>
      </c>
      <c r="P14" s="69">
        <f t="shared" si="3"/>
        <v>904116.51781300956</v>
      </c>
      <c r="Q14" s="69">
        <f t="shared" si="4"/>
        <v>604215.00966296613</v>
      </c>
      <c r="R14" s="69">
        <f t="shared" si="5"/>
        <v>1938384.5927306446</v>
      </c>
      <c r="S14" s="69">
        <f t="shared" si="6"/>
        <v>676830.52512656851</v>
      </c>
      <c r="T14" s="69">
        <f t="shared" si="7"/>
        <v>452321.30397170753</v>
      </c>
      <c r="V14" s="82">
        <f t="shared" si="10"/>
        <v>370754.82991848129</v>
      </c>
      <c r="W14" s="82">
        <f t="shared" si="8"/>
        <v>842427.80389010615</v>
      </c>
      <c r="X14" s="82">
        <f t="shared" si="8"/>
        <v>492408.5903178461</v>
      </c>
      <c r="Y14" s="82">
        <f t="shared" si="8"/>
        <v>2063573.9754643389</v>
      </c>
      <c r="Z14" s="82">
        <f t="shared" si="8"/>
        <v>781474.23941288807</v>
      </c>
      <c r="AA14" s="82">
        <f t="shared" si="8"/>
        <v>456780.54169400205</v>
      </c>
      <c r="AC14" s="69">
        <f t="shared" si="9"/>
        <v>2306.8613112471485</v>
      </c>
      <c r="AD14" s="69">
        <f t="shared" si="9"/>
        <v>1089.7762485700164</v>
      </c>
      <c r="AE14" s="69">
        <f t="shared" si="9"/>
        <v>5714.5090717211096</v>
      </c>
      <c r="AF14" s="69">
        <f t="shared" si="9"/>
        <v>1958.5681949836267</v>
      </c>
      <c r="AG14" s="69">
        <f t="shared" si="9"/>
        <v>3759.3099940020229</v>
      </c>
      <c r="AH14" s="69">
        <f t="shared" si="9"/>
        <v>10.93657480039629</v>
      </c>
    </row>
    <row r="15" spans="2:34" x14ac:dyDescent="0.25">
      <c r="B15" s="17"/>
      <c r="C15" s="20" t="s">
        <v>71</v>
      </c>
      <c r="D15" s="20" t="s">
        <v>72</v>
      </c>
      <c r="E15" s="20" t="s">
        <v>73</v>
      </c>
      <c r="F15" s="17"/>
      <c r="H15" s="77">
        <f t="shared" ref="H15" si="12">SUM(AC16:AH16)</f>
        <v>9797.247746879546</v>
      </c>
      <c r="I15" s="85"/>
      <c r="J15" s="86">
        <f>J14</f>
        <v>503.51250805247173</v>
      </c>
      <c r="K15" s="87">
        <f>K14</f>
        <v>1.1650087880399824</v>
      </c>
      <c r="L15" s="88">
        <f>L14*SQRT(SUM(V15,Y15)/SUM(O15,R15))</f>
        <v>1.0530316167920073</v>
      </c>
      <c r="M15" s="88">
        <f>M14*SQRT(SUM(W15,Z15)/SUM(P15,S15))</f>
        <v>0.74568941921472875</v>
      </c>
      <c r="O15" s="77">
        <f t="shared" si="2"/>
        <v>431552.03139276599</v>
      </c>
      <c r="P15" s="77">
        <f t="shared" si="3"/>
        <v>904116.51781300956</v>
      </c>
      <c r="Q15" s="77">
        <f t="shared" si="4"/>
        <v>604215.00966296613</v>
      </c>
      <c r="R15" s="77">
        <f t="shared" si="5"/>
        <v>2011047.6362763147</v>
      </c>
      <c r="S15" s="77">
        <f t="shared" si="6"/>
        <v>702202.4591095089</v>
      </c>
      <c r="T15" s="77">
        <f t="shared" si="7"/>
        <v>469277.19741534558</v>
      </c>
      <c r="V15" s="89">
        <f t="shared" si="10"/>
        <v>370754.82991848129</v>
      </c>
      <c r="W15" s="89">
        <f t="shared" si="8"/>
        <v>842427.80389010615</v>
      </c>
      <c r="X15" s="89">
        <f t="shared" si="8"/>
        <v>492408.5903178461</v>
      </c>
      <c r="Y15" s="89">
        <f t="shared" si="8"/>
        <v>1989013.0536173964</v>
      </c>
      <c r="Z15" s="89">
        <f t="shared" si="8"/>
        <v>753238.06257452094</v>
      </c>
      <c r="AA15" s="89">
        <f t="shared" si="8"/>
        <v>440276.17660925287</v>
      </c>
      <c r="AB15" s="79"/>
      <c r="AC15" s="77">
        <f t="shared" si="9"/>
        <v>2306.8613112471485</v>
      </c>
      <c r="AD15" s="77">
        <f t="shared" si="9"/>
        <v>1089.7762485700164</v>
      </c>
      <c r="AE15" s="77">
        <f t="shared" si="9"/>
        <v>5714.5090717211096</v>
      </c>
      <c r="AF15" s="77">
        <f t="shared" si="9"/>
        <v>60.689893711187928</v>
      </c>
      <c r="AG15" s="77">
        <f t="shared" si="9"/>
        <v>895.06713857529235</v>
      </c>
      <c r="AH15" s="77">
        <f t="shared" si="9"/>
        <v>462.464933689291</v>
      </c>
    </row>
    <row r="16" spans="2:34" x14ac:dyDescent="0.25">
      <c r="B16" s="20" t="s">
        <v>75</v>
      </c>
      <c r="C16" s="69">
        <f t="shared" ref="C16:F18" si="13">C4*C10</f>
        <v>400000.00000000006</v>
      </c>
      <c r="D16" s="69">
        <f t="shared" si="13"/>
        <v>872727.27272727282</v>
      </c>
      <c r="E16" s="69">
        <f t="shared" si="13"/>
        <v>545454.54545454553</v>
      </c>
      <c r="F16" s="90">
        <f t="shared" si="13"/>
        <v>1818181.8181818184</v>
      </c>
      <c r="H16" s="69">
        <f>SUM(AC17:AH17)</f>
        <v>8806.8322752171534</v>
      </c>
      <c r="I16" s="20">
        <f>I13+1</f>
        <v>3</v>
      </c>
      <c r="J16" s="80">
        <f>J15*SQRT(SUM(V16:AA16)/SUM(O16:T16))</f>
        <v>496.47874049710049</v>
      </c>
      <c r="K16" s="81">
        <f>K15</f>
        <v>1.1650087880399824</v>
      </c>
      <c r="L16" s="81">
        <f>L15</f>
        <v>1.0530316167920073</v>
      </c>
      <c r="M16" s="81">
        <f>M15</f>
        <v>0.74568941921472875</v>
      </c>
      <c r="O16" s="69">
        <f t="shared" si="2"/>
        <v>424171.67234359431</v>
      </c>
      <c r="P16" s="69">
        <f t="shared" si="3"/>
        <v>901113.47927279782</v>
      </c>
      <c r="Q16" s="69">
        <f t="shared" si="4"/>
        <v>604215.00966296613</v>
      </c>
      <c r="R16" s="69">
        <f t="shared" si="5"/>
        <v>1976654.9036716134</v>
      </c>
      <c r="S16" s="69">
        <f t="shared" si="6"/>
        <v>699870.08158272936</v>
      </c>
      <c r="T16" s="69">
        <f t="shared" si="7"/>
        <v>469277.19741534558</v>
      </c>
      <c r="V16" s="82">
        <f t="shared" si="10"/>
        <v>377205.76462822891</v>
      </c>
      <c r="W16" s="82">
        <f t="shared" si="8"/>
        <v>845235.2673457294</v>
      </c>
      <c r="X16" s="82">
        <f t="shared" si="8"/>
        <v>492408.5903178461</v>
      </c>
      <c r="Y16" s="82">
        <f t="shared" si="8"/>
        <v>2023620.8113869785</v>
      </c>
      <c r="Z16" s="82">
        <f t="shared" si="8"/>
        <v>755748.29350979789</v>
      </c>
      <c r="AA16" s="82">
        <f t="shared" si="8"/>
        <v>440276.17660925287</v>
      </c>
      <c r="AC16" s="69">
        <f t="shared" si="9"/>
        <v>1377.4369718230498</v>
      </c>
      <c r="AD16" s="69">
        <f t="shared" si="9"/>
        <v>894.20116398155676</v>
      </c>
      <c r="AE16" s="69">
        <f t="shared" si="9"/>
        <v>5714.5090717211096</v>
      </c>
      <c r="AF16" s="69">
        <f t="shared" si="9"/>
        <v>275.7150585918306</v>
      </c>
      <c r="AG16" s="69">
        <f t="shared" si="9"/>
        <v>1072.9205470727077</v>
      </c>
      <c r="AH16" s="69">
        <f t="shared" si="9"/>
        <v>462.464933689291</v>
      </c>
    </row>
    <row r="17" spans="2:34" x14ac:dyDescent="0.25">
      <c r="B17" s="20" t="s">
        <v>77</v>
      </c>
      <c r="C17" s="69">
        <f t="shared" si="13"/>
        <v>2000000</v>
      </c>
      <c r="D17" s="69">
        <f t="shared" si="13"/>
        <v>727272.72727272729</v>
      </c>
      <c r="E17" s="69">
        <f t="shared" si="13"/>
        <v>454545.45454545459</v>
      </c>
      <c r="F17" s="90">
        <f t="shared" si="13"/>
        <v>3181818.1818181821</v>
      </c>
      <c r="H17" s="69">
        <f>SUM(AC18:AH18)</f>
        <v>6709.7653159644105</v>
      </c>
      <c r="I17" s="17"/>
      <c r="J17" s="83">
        <f>J16</f>
        <v>496.47874049710049</v>
      </c>
      <c r="K17" s="84">
        <f>K16*SQRT(SUM(Y17:AA17)/SUM(R17:T17))</f>
        <v>1.1953005439809448</v>
      </c>
      <c r="L17" s="81">
        <f>L16</f>
        <v>1.0530316167920073</v>
      </c>
      <c r="M17" s="81">
        <f>M16</f>
        <v>0.74568941921472875</v>
      </c>
      <c r="O17" s="69">
        <f t="shared" si="2"/>
        <v>418246.24864681694</v>
      </c>
      <c r="P17" s="69">
        <f t="shared" si="3"/>
        <v>888525.46476898296</v>
      </c>
      <c r="Q17" s="69">
        <f t="shared" si="4"/>
        <v>595774.48859652062</v>
      </c>
      <c r="R17" s="69">
        <f t="shared" si="5"/>
        <v>1949042.2209531895</v>
      </c>
      <c r="S17" s="69">
        <f t="shared" si="6"/>
        <v>690093.31656878337</v>
      </c>
      <c r="T17" s="69">
        <f t="shared" si="7"/>
        <v>462721.67660331522</v>
      </c>
      <c r="V17" s="82">
        <f t="shared" si="10"/>
        <v>382549.75512072112</v>
      </c>
      <c r="W17" s="82">
        <f t="shared" si="8"/>
        <v>857209.9762610785</v>
      </c>
      <c r="X17" s="82">
        <f t="shared" si="8"/>
        <v>499384.69479937118</v>
      </c>
      <c r="Y17" s="82">
        <f t="shared" si="8"/>
        <v>2052290.0720148478</v>
      </c>
      <c r="Z17" s="82">
        <f t="shared" si="8"/>
        <v>766455.2128465533</v>
      </c>
      <c r="AA17" s="82">
        <f t="shared" si="8"/>
        <v>446513.70509503735</v>
      </c>
      <c r="AC17" s="69">
        <f t="shared" si="9"/>
        <v>796.00376753791727</v>
      </c>
      <c r="AD17" s="69">
        <f t="shared" si="9"/>
        <v>280.89557551582959</v>
      </c>
      <c r="AE17" s="69">
        <f t="shared" si="9"/>
        <v>4250.0924868007069</v>
      </c>
      <c r="AF17" s="69">
        <f t="shared" si="9"/>
        <v>1332.2929680372076</v>
      </c>
      <c r="AG17" s="69">
        <f t="shared" si="9"/>
        <v>2003.0748698821253</v>
      </c>
      <c r="AH17" s="69">
        <f t="shared" si="9"/>
        <v>144.47260744336577</v>
      </c>
    </row>
    <row r="18" spans="2:34" x14ac:dyDescent="0.25">
      <c r="B18" s="17"/>
      <c r="C18" s="90">
        <f t="shared" si="13"/>
        <v>2400000</v>
      </c>
      <c r="D18" s="90">
        <f t="shared" si="13"/>
        <v>1600000</v>
      </c>
      <c r="E18" s="90">
        <f t="shared" si="13"/>
        <v>1000000.0000000001</v>
      </c>
      <c r="F18" s="90">
        <f t="shared" si="13"/>
        <v>5000000</v>
      </c>
      <c r="H18" s="77">
        <f t="shared" ref="H18:H20" si="14">SUM(AC19:AH19)</f>
        <v>6571.9737021048441</v>
      </c>
      <c r="I18" s="85"/>
      <c r="J18" s="86">
        <f>J17</f>
        <v>496.47874049710049</v>
      </c>
      <c r="K18" s="87">
        <f>K17</f>
        <v>1.1953005439809448</v>
      </c>
      <c r="L18" s="88">
        <f>L17*SQRT(SUM(V18,Y18)/SUM(O18,R18))</f>
        <v>1.0453526567369391</v>
      </c>
      <c r="M18" s="88">
        <f>M17*SQRT(SUM(W18,Z18)/SUM(P18,S18))</f>
        <v>0.74748060819756978</v>
      </c>
      <c r="O18" s="77">
        <f t="shared" si="2"/>
        <v>418246.24864681694</v>
      </c>
      <c r="P18" s="77">
        <f t="shared" si="3"/>
        <v>888525.46476898296</v>
      </c>
      <c r="Q18" s="77">
        <f t="shared" si="4"/>
        <v>595774.48859652062</v>
      </c>
      <c r="R18" s="77">
        <f t="shared" si="5"/>
        <v>1999719.8741021189</v>
      </c>
      <c r="S18" s="77">
        <f t="shared" si="6"/>
        <v>708036.64758619142</v>
      </c>
      <c r="T18" s="77">
        <f t="shared" si="7"/>
        <v>474753.04687292682</v>
      </c>
      <c r="V18" s="89">
        <f t="shared" si="10"/>
        <v>382549.75512072112</v>
      </c>
      <c r="W18" s="89">
        <f t="shared" si="8"/>
        <v>857209.9762610785</v>
      </c>
      <c r="X18" s="89">
        <f t="shared" si="8"/>
        <v>499384.69479937118</v>
      </c>
      <c r="Y18" s="89">
        <f t="shared" si="8"/>
        <v>2000280.1651386367</v>
      </c>
      <c r="Z18" s="89">
        <f t="shared" si="8"/>
        <v>747031.41657695489</v>
      </c>
      <c r="AA18" s="89">
        <f t="shared" si="8"/>
        <v>435197.98684564506</v>
      </c>
      <c r="AB18" s="79"/>
      <c r="AC18" s="77">
        <f t="shared" si="9"/>
        <v>796.00376753791727</v>
      </c>
      <c r="AD18" s="77">
        <f t="shared" si="9"/>
        <v>280.89557551582959</v>
      </c>
      <c r="AE18" s="77">
        <f t="shared" si="9"/>
        <v>4250.0924868007069</v>
      </c>
      <c r="AF18" s="77">
        <f t="shared" si="9"/>
        <v>3.9240755507783907E-2</v>
      </c>
      <c r="AG18" s="77">
        <f t="shared" si="9"/>
        <v>522.60961769173616</v>
      </c>
      <c r="AH18" s="77">
        <f t="shared" si="9"/>
        <v>860.12462766271256</v>
      </c>
    </row>
    <row r="19" spans="2:34" x14ac:dyDescent="0.25">
      <c r="H19" s="69">
        <f t="shared" si="14"/>
        <v>5648.4878092280233</v>
      </c>
      <c r="I19" s="20">
        <f t="shared" ref="I19" si="15">I16+1</f>
        <v>4</v>
      </c>
      <c r="J19" s="80">
        <f t="shared" ref="J19" si="16">J18*SQRT(SUM(V19:AA19)/SUM(O19:T19))</f>
        <v>489.77900096772078</v>
      </c>
      <c r="K19" s="81">
        <f t="shared" ref="K19:M20" si="17">K18</f>
        <v>1.1953005439809448</v>
      </c>
      <c r="L19" s="81">
        <f t="shared" si="17"/>
        <v>1.0453526567369391</v>
      </c>
      <c r="M19" s="81">
        <f t="shared" si="17"/>
        <v>0.74748060819756978</v>
      </c>
      <c r="O19" s="69">
        <f t="shared" si="2"/>
        <v>415196.2963136427</v>
      </c>
      <c r="P19" s="69">
        <f t="shared" si="3"/>
        <v>890659.75416944665</v>
      </c>
      <c r="Q19" s="69">
        <f t="shared" si="4"/>
        <v>595774.48859652062</v>
      </c>
      <c r="R19" s="69">
        <f t="shared" si="5"/>
        <v>1985137.4353702825</v>
      </c>
      <c r="S19" s="69">
        <f t="shared" si="6"/>
        <v>709737.39244044933</v>
      </c>
      <c r="T19" s="69">
        <f t="shared" si="7"/>
        <v>474753.04687292682</v>
      </c>
      <c r="V19" s="82">
        <f t="shared" si="10"/>
        <v>385359.89222585631</v>
      </c>
      <c r="W19" s="82">
        <f t="shared" si="8"/>
        <v>855155.84261718008</v>
      </c>
      <c r="X19" s="82">
        <f t="shared" si="8"/>
        <v>499384.69479937118</v>
      </c>
      <c r="Y19" s="82">
        <f t="shared" si="8"/>
        <v>2014973.8394580677</v>
      </c>
      <c r="Z19" s="82">
        <f t="shared" si="8"/>
        <v>745241.30399271636</v>
      </c>
      <c r="AA19" s="82">
        <f t="shared" si="8"/>
        <v>435197.98684564506</v>
      </c>
      <c r="AC19" s="69">
        <f t="shared" si="9"/>
        <v>556.18853949887944</v>
      </c>
      <c r="AD19" s="69">
        <f t="shared" si="9"/>
        <v>361.0513320811055</v>
      </c>
      <c r="AE19" s="69">
        <f t="shared" si="9"/>
        <v>4250.0924868007069</v>
      </c>
      <c r="AF19" s="69">
        <f t="shared" si="9"/>
        <v>111.27482835027313</v>
      </c>
      <c r="AG19" s="69">
        <f t="shared" si="9"/>
        <v>433.24188771116593</v>
      </c>
      <c r="AH19" s="69">
        <f t="shared" si="9"/>
        <v>860.12462766271256</v>
      </c>
    </row>
    <row r="20" spans="2:34" x14ac:dyDescent="0.25">
      <c r="H20" s="69">
        <f t="shared" si="14"/>
        <v>4658.4484813996523</v>
      </c>
      <c r="I20" s="17"/>
      <c r="J20" s="83">
        <f t="shared" ref="J20:M23" si="18">J19</f>
        <v>489.77900096772078</v>
      </c>
      <c r="K20" s="84">
        <f t="shared" ref="K20" si="19">K19*SQRT(SUM(Y20:AA20)/SUM(R20:T20))</f>
        <v>1.2165696604497536</v>
      </c>
      <c r="L20" s="81">
        <f t="shared" si="17"/>
        <v>1.0453526567369391</v>
      </c>
      <c r="M20" s="81">
        <f t="shared" si="17"/>
        <v>0.74748060819756978</v>
      </c>
      <c r="O20" s="69">
        <f t="shared" si="2"/>
        <v>409593.42390045663</v>
      </c>
      <c r="P20" s="69">
        <f t="shared" si="3"/>
        <v>878640.73326180002</v>
      </c>
      <c r="Q20" s="69">
        <f t="shared" si="4"/>
        <v>587734.80116126488</v>
      </c>
      <c r="R20" s="69">
        <f t="shared" si="5"/>
        <v>1958348.969596934</v>
      </c>
      <c r="S20" s="69">
        <f t="shared" si="6"/>
        <v>700159.83095443062</v>
      </c>
      <c r="T20" s="69">
        <f t="shared" si="7"/>
        <v>468346.48502972827</v>
      </c>
      <c r="V20" s="82">
        <f t="shared" si="10"/>
        <v>390631.2715579262</v>
      </c>
      <c r="W20" s="82">
        <f t="shared" si="8"/>
        <v>866853.61118472228</v>
      </c>
      <c r="X20" s="82">
        <f t="shared" si="8"/>
        <v>506215.83164579369</v>
      </c>
      <c r="Y20" s="82">
        <f t="shared" si="8"/>
        <v>2042536.882904622</v>
      </c>
      <c r="Z20" s="82">
        <f t="shared" si="8"/>
        <v>755435.53978767956</v>
      </c>
      <c r="AA20" s="82">
        <f t="shared" si="8"/>
        <v>441151.1068238705</v>
      </c>
      <c r="AC20" s="69">
        <f t="shared" si="9"/>
        <v>224.69545838269707</v>
      </c>
      <c r="AD20" s="69">
        <f t="shared" si="9"/>
        <v>39.798991976611823</v>
      </c>
      <c r="AE20" s="69">
        <f t="shared" si="9"/>
        <v>3041.5418979674828</v>
      </c>
      <c r="AF20" s="69">
        <f t="shared" si="9"/>
        <v>885.85250155603376</v>
      </c>
      <c r="AG20" s="69">
        <f t="shared" si="9"/>
        <v>1049.9161966556021</v>
      </c>
      <c r="AH20" s="69">
        <f t="shared" si="9"/>
        <v>406.68276268959602</v>
      </c>
    </row>
    <row r="21" spans="2:34" x14ac:dyDescent="0.25">
      <c r="H21" s="77">
        <f t="shared" ref="H21:H84" si="20">SUM(AC22:AH22)</f>
        <v>4605.860665368763</v>
      </c>
      <c r="I21" s="85"/>
      <c r="J21" s="86">
        <f t="shared" si="18"/>
        <v>489.77900096772078</v>
      </c>
      <c r="K21" s="87">
        <f t="shared" si="18"/>
        <v>1.2165696604497536</v>
      </c>
      <c r="L21" s="88">
        <f t="shared" ref="L21:M21" si="21">L20*SQRT(SUM(V21,Y21)/SUM(O21,R21))</f>
        <v>1.0441924995380922</v>
      </c>
      <c r="M21" s="88">
        <f t="shared" si="21"/>
        <v>0.75165500837828103</v>
      </c>
      <c r="O21" s="77">
        <f t="shared" si="2"/>
        <v>409593.42390045663</v>
      </c>
      <c r="P21" s="77">
        <f t="shared" si="3"/>
        <v>878640.73326180002</v>
      </c>
      <c r="Q21" s="77">
        <f t="shared" si="4"/>
        <v>587734.80116126488</v>
      </c>
      <c r="R21" s="77">
        <f t="shared" si="5"/>
        <v>1993195.730548122</v>
      </c>
      <c r="S21" s="77">
        <f t="shared" si="6"/>
        <v>712618.4390144205</v>
      </c>
      <c r="T21" s="77">
        <f t="shared" si="7"/>
        <v>476680.21832217567</v>
      </c>
      <c r="V21" s="89">
        <f t="shared" si="10"/>
        <v>390631.2715579262</v>
      </c>
      <c r="W21" s="89">
        <f t="shared" si="8"/>
        <v>866853.61118472228</v>
      </c>
      <c r="X21" s="89">
        <f t="shared" si="8"/>
        <v>506215.83164579369</v>
      </c>
      <c r="Y21" s="89">
        <f t="shared" si="8"/>
        <v>2006827.4975182763</v>
      </c>
      <c r="Z21" s="89">
        <f t="shared" si="8"/>
        <v>742228.36636985675</v>
      </c>
      <c r="AA21" s="89">
        <f t="shared" si="8"/>
        <v>433438.52399658546</v>
      </c>
      <c r="AB21" s="79"/>
      <c r="AC21" s="77">
        <f t="shared" si="9"/>
        <v>224.69545838269707</v>
      </c>
      <c r="AD21" s="77">
        <f t="shared" si="9"/>
        <v>39.798991976611823</v>
      </c>
      <c r="AE21" s="77">
        <f t="shared" si="9"/>
        <v>3041.5418979674828</v>
      </c>
      <c r="AF21" s="77">
        <f t="shared" si="9"/>
        <v>23.228066398189995</v>
      </c>
      <c r="AG21" s="77">
        <f t="shared" si="9"/>
        <v>301.35083882274182</v>
      </c>
      <c r="AH21" s="77">
        <f t="shared" si="9"/>
        <v>1027.8332278519285</v>
      </c>
    </row>
    <row r="22" spans="2:34" x14ac:dyDescent="0.25">
      <c r="H22" s="69">
        <f t="shared" si="20"/>
        <v>3827.9275494229123</v>
      </c>
      <c r="I22" s="20">
        <f t="shared" ref="I22" si="22">I19+1</f>
        <v>5</v>
      </c>
      <c r="J22" s="80">
        <f t="shared" ref="J22" si="23">J21*SQRT(SUM(V22:AA22)/SUM(O22:T22))</f>
        <v>483.70891075509627</v>
      </c>
      <c r="K22" s="81">
        <f t="shared" si="18"/>
        <v>1.2165696604497536</v>
      </c>
      <c r="L22" s="81">
        <f t="shared" si="18"/>
        <v>1.0441924995380922</v>
      </c>
      <c r="M22" s="81">
        <f t="shared" si="18"/>
        <v>0.75165500837828103</v>
      </c>
      <c r="O22" s="69">
        <f t="shared" si="2"/>
        <v>409138.84739340324</v>
      </c>
      <c r="P22" s="69">
        <f t="shared" si="3"/>
        <v>883547.61378215579</v>
      </c>
      <c r="Q22" s="69">
        <f t="shared" si="4"/>
        <v>587734.80116126488</v>
      </c>
      <c r="R22" s="69">
        <f t="shared" si="5"/>
        <v>1990983.6346007844</v>
      </c>
      <c r="S22" s="69">
        <f t="shared" si="6"/>
        <v>716598.14699343161</v>
      </c>
      <c r="T22" s="69">
        <f t="shared" si="7"/>
        <v>476680.21832217567</v>
      </c>
      <c r="V22" s="82">
        <f t="shared" si="10"/>
        <v>391065.28509661101</v>
      </c>
      <c r="W22" s="82">
        <f t="shared" si="8"/>
        <v>862039.44267543906</v>
      </c>
      <c r="X22" s="82">
        <f t="shared" si="8"/>
        <v>506215.83164579369</v>
      </c>
      <c r="Y22" s="82">
        <f t="shared" si="8"/>
        <v>2009057.1968975761</v>
      </c>
      <c r="Z22" s="82">
        <f t="shared" si="8"/>
        <v>738106.31810014846</v>
      </c>
      <c r="AA22" s="82">
        <f t="shared" si="8"/>
        <v>433438.52399658546</v>
      </c>
      <c r="AC22" s="69">
        <f t="shared" si="9"/>
        <v>204.13249001409463</v>
      </c>
      <c r="AD22" s="69">
        <f t="shared" si="9"/>
        <v>132.51100304918336</v>
      </c>
      <c r="AE22" s="69">
        <f t="shared" si="9"/>
        <v>3041.5418979674828</v>
      </c>
      <c r="AF22" s="69">
        <f t="shared" si="9"/>
        <v>40.831498360594466</v>
      </c>
      <c r="AG22" s="69">
        <f t="shared" si="9"/>
        <v>159.0105481254792</v>
      </c>
      <c r="AH22" s="69">
        <f t="shared" si="9"/>
        <v>1027.8332278519285</v>
      </c>
    </row>
    <row r="23" spans="2:34" x14ac:dyDescent="0.25">
      <c r="H23" s="69">
        <f t="shared" si="20"/>
        <v>3377.5653199720718</v>
      </c>
      <c r="I23" s="17"/>
      <c r="J23" s="83">
        <f t="shared" ref="J23:M26" si="24">J22</f>
        <v>483.70891075509627</v>
      </c>
      <c r="K23" s="84">
        <f t="shared" ref="K23" si="25">K22*SQRT(SUM(Y23:AA23)/SUM(R23:T23))</f>
        <v>1.2311283270709348</v>
      </c>
      <c r="L23" s="81">
        <f t="shared" si="18"/>
        <v>1.0441924995380922</v>
      </c>
      <c r="M23" s="81">
        <f t="shared" si="18"/>
        <v>0.75165500837828103</v>
      </c>
      <c r="O23" s="69">
        <f t="shared" si="2"/>
        <v>404068.1732561696</v>
      </c>
      <c r="P23" s="69">
        <f t="shared" si="3"/>
        <v>872597.34087905067</v>
      </c>
      <c r="Q23" s="69">
        <f t="shared" si="4"/>
        <v>580450.69290611555</v>
      </c>
      <c r="R23" s="69">
        <f t="shared" si="5"/>
        <v>1966308.3213472415</v>
      </c>
      <c r="S23" s="69">
        <f t="shared" si="6"/>
        <v>707716.96713505627</v>
      </c>
      <c r="T23" s="69">
        <f t="shared" si="7"/>
        <v>470772.4682510781</v>
      </c>
      <c r="V23" s="82">
        <f t="shared" si="10"/>
        <v>395972.78526206483</v>
      </c>
      <c r="W23" s="82">
        <f t="shared" si="8"/>
        <v>872857.22392266046</v>
      </c>
      <c r="X23" s="82">
        <f t="shared" si="8"/>
        <v>512568.36246924265</v>
      </c>
      <c r="Y23" s="82">
        <f t="shared" si="8"/>
        <v>2034268.9681846783</v>
      </c>
      <c r="Z23" s="82">
        <f t="shared" si="8"/>
        <v>747368.85562583082</v>
      </c>
      <c r="AA23" s="82">
        <f t="shared" si="8"/>
        <v>438877.76831023459</v>
      </c>
      <c r="AC23" s="69">
        <f t="shared" si="9"/>
        <v>40.958518234299888</v>
      </c>
      <c r="AD23" s="69">
        <f t="shared" si="9"/>
        <v>1.9347165515561281E-2</v>
      </c>
      <c r="AE23" s="69">
        <f t="shared" si="9"/>
        <v>2109.9644662671185</v>
      </c>
      <c r="AF23" s="69">
        <f t="shared" si="9"/>
        <v>577.28953191989388</v>
      </c>
      <c r="AG23" s="69">
        <f t="shared" si="9"/>
        <v>540.36821543257258</v>
      </c>
      <c r="AH23" s="69">
        <f t="shared" si="9"/>
        <v>559.32747040351217</v>
      </c>
    </row>
    <row r="24" spans="2:34" x14ac:dyDescent="0.25">
      <c r="H24" s="77">
        <f t="shared" si="20"/>
        <v>3282.0266649547316</v>
      </c>
      <c r="I24" s="85"/>
      <c r="J24" s="86">
        <f t="shared" si="24"/>
        <v>483.70891075509627</v>
      </c>
      <c r="K24" s="87">
        <f t="shared" si="24"/>
        <v>1.2311283270709348</v>
      </c>
      <c r="L24" s="88">
        <f t="shared" ref="L24:M24" si="26">L23*SQRT(SUM(V24,Y24)/SUM(O24,R24))</f>
        <v>1.0468668963006436</v>
      </c>
      <c r="M24" s="88">
        <f t="shared" si="26"/>
        <v>0.75698324051620958</v>
      </c>
      <c r="O24" s="77">
        <f t="shared" si="2"/>
        <v>404068.1732561696</v>
      </c>
      <c r="P24" s="77">
        <f t="shared" si="3"/>
        <v>872597.34087905067</v>
      </c>
      <c r="Q24" s="77">
        <f t="shared" si="4"/>
        <v>580450.69290611555</v>
      </c>
      <c r="R24" s="77">
        <f t="shared" si="5"/>
        <v>1989839.0966539066</v>
      </c>
      <c r="S24" s="77">
        <f t="shared" si="6"/>
        <v>716186.20298864786</v>
      </c>
      <c r="T24" s="77">
        <f t="shared" si="7"/>
        <v>476406.19366978062</v>
      </c>
      <c r="V24" s="89">
        <f t="shared" si="10"/>
        <v>395972.78526206483</v>
      </c>
      <c r="W24" s="89">
        <f t="shared" si="8"/>
        <v>872857.22392266046</v>
      </c>
      <c r="X24" s="89">
        <f t="shared" si="8"/>
        <v>512568.36246924265</v>
      </c>
      <c r="Y24" s="89">
        <f t="shared" si="8"/>
        <v>2010212.7889266824</v>
      </c>
      <c r="Z24" s="89">
        <f t="shared" si="8"/>
        <v>738530.87036234722</v>
      </c>
      <c r="AA24" s="89">
        <f t="shared" si="8"/>
        <v>433687.83402330417</v>
      </c>
      <c r="AB24" s="79"/>
      <c r="AC24" s="77">
        <f t="shared" si="9"/>
        <v>40.958518234299888</v>
      </c>
      <c r="AD24" s="77">
        <f t="shared" si="9"/>
        <v>1.9347165515561281E-2</v>
      </c>
      <c r="AE24" s="77">
        <f t="shared" si="9"/>
        <v>2109.9644662671185</v>
      </c>
      <c r="AF24" s="77">
        <f t="shared" si="9"/>
        <v>51.885580589036309</v>
      </c>
      <c r="AG24" s="77">
        <f t="shared" si="9"/>
        <v>171.61880554047946</v>
      </c>
      <c r="AH24" s="77">
        <f t="shared" si="9"/>
        <v>1003.1186021756221</v>
      </c>
    </row>
    <row r="25" spans="2:34" x14ac:dyDescent="0.25">
      <c r="H25" s="69">
        <f t="shared" si="20"/>
        <v>2670.5830168780421</v>
      </c>
      <c r="I25" s="20">
        <f t="shared" ref="I25" si="27">I22+1</f>
        <v>6</v>
      </c>
      <c r="J25" s="80">
        <f t="shared" ref="J25" si="28">J24*SQRT(SUM(V25:AA25)/SUM(O25:T25))</f>
        <v>478.39005334132611</v>
      </c>
      <c r="K25" s="81">
        <f t="shared" si="24"/>
        <v>1.2311283270709348</v>
      </c>
      <c r="L25" s="81">
        <f t="shared" si="24"/>
        <v>1.0468668963006436</v>
      </c>
      <c r="M25" s="81">
        <f t="shared" si="24"/>
        <v>0.75698324051620958</v>
      </c>
      <c r="O25" s="69">
        <f t="shared" si="2"/>
        <v>405103.0768921221</v>
      </c>
      <c r="P25" s="69">
        <f t="shared" si="3"/>
        <v>878782.89295190119</v>
      </c>
      <c r="Q25" s="69">
        <f t="shared" si="4"/>
        <v>580450.69290611555</v>
      </c>
      <c r="R25" s="69">
        <f t="shared" si="5"/>
        <v>1994935.4933819461</v>
      </c>
      <c r="S25" s="69">
        <f t="shared" si="6"/>
        <v>721263.00857228693</v>
      </c>
      <c r="T25" s="69">
        <f t="shared" si="7"/>
        <v>476406.19366978062</v>
      </c>
      <c r="V25" s="82">
        <f t="shared" si="10"/>
        <v>394961.2064847576</v>
      </c>
      <c r="W25" s="82">
        <f t="shared" si="8"/>
        <v>866713.38128070673</v>
      </c>
      <c r="X25" s="82">
        <f t="shared" si="8"/>
        <v>512568.36246924265</v>
      </c>
      <c r="Y25" s="82">
        <f t="shared" si="8"/>
        <v>2005077.3637893104</v>
      </c>
      <c r="Z25" s="82">
        <f t="shared" si="8"/>
        <v>733332.52024348115</v>
      </c>
      <c r="AA25" s="82">
        <f t="shared" si="8"/>
        <v>433687.83402330417</v>
      </c>
      <c r="AC25" s="69">
        <f t="shared" si="9"/>
        <v>64.283376879521299</v>
      </c>
      <c r="AD25" s="69">
        <f t="shared" si="9"/>
        <v>41.728778062291198</v>
      </c>
      <c r="AE25" s="69">
        <f t="shared" si="9"/>
        <v>2109.9644662671185</v>
      </c>
      <c r="AF25" s="69">
        <f t="shared" si="9"/>
        <v>12.857171256615089</v>
      </c>
      <c r="AG25" s="69">
        <f t="shared" si="9"/>
        <v>50.074270313563353</v>
      </c>
      <c r="AH25" s="69">
        <f t="shared" si="9"/>
        <v>1003.1186021756221</v>
      </c>
    </row>
    <row r="26" spans="2:34" x14ac:dyDescent="0.25">
      <c r="H26" s="69">
        <f t="shared" si="20"/>
        <v>2475.2325890934408</v>
      </c>
      <c r="I26" s="17"/>
      <c r="J26" s="83">
        <f t="shared" ref="J26:M29" si="29">J25</f>
        <v>478.39005334132611</v>
      </c>
      <c r="K26" s="84">
        <f t="shared" ref="K26" si="30">K25*SQRT(SUM(Y26:AA26)/SUM(R26:T26))</f>
        <v>1.24081197311417</v>
      </c>
      <c r="L26" s="81">
        <f t="shared" si="24"/>
        <v>1.0468668963006436</v>
      </c>
      <c r="M26" s="81">
        <f t="shared" si="24"/>
        <v>0.75698324051620958</v>
      </c>
      <c r="O26" s="69">
        <f t="shared" si="2"/>
        <v>400648.56829002674</v>
      </c>
      <c r="P26" s="69">
        <f t="shared" si="3"/>
        <v>869119.80674169457</v>
      </c>
      <c r="Q26" s="69">
        <f t="shared" si="4"/>
        <v>574068.06400959135</v>
      </c>
      <c r="R26" s="69">
        <f t="shared" si="5"/>
        <v>1972999.2064890631</v>
      </c>
      <c r="S26" s="69">
        <f t="shared" si="6"/>
        <v>713332.00913207768</v>
      </c>
      <c r="T26" s="69">
        <f t="shared" si="7"/>
        <v>471167.63684598566</v>
      </c>
      <c r="V26" s="82">
        <f t="shared" si="10"/>
        <v>399352.48160971131</v>
      </c>
      <c r="W26" s="82">
        <f t="shared" si="8"/>
        <v>876349.71226510033</v>
      </c>
      <c r="X26" s="82">
        <f t="shared" si="8"/>
        <v>518267.22266865906</v>
      </c>
      <c r="Y26" s="82">
        <f t="shared" si="8"/>
        <v>2027370.3034670597</v>
      </c>
      <c r="Z26" s="82">
        <f t="shared" si="8"/>
        <v>741485.89024942659</v>
      </c>
      <c r="AA26" s="82">
        <f t="shared" si="8"/>
        <v>438509.68124848249</v>
      </c>
      <c r="AC26" s="69">
        <f t="shared" si="9"/>
        <v>1.0498997378761072</v>
      </c>
      <c r="AD26" s="69">
        <f t="shared" si="9"/>
        <v>14.97355224924913</v>
      </c>
      <c r="AE26" s="69">
        <f t="shared" si="9"/>
        <v>1426.1957691593041</v>
      </c>
      <c r="AF26" s="69">
        <f t="shared" si="9"/>
        <v>369.50995612288068</v>
      </c>
      <c r="AG26" s="69">
        <f t="shared" si="9"/>
        <v>272.44483604976318</v>
      </c>
      <c r="AH26" s="69">
        <f t="shared" si="9"/>
        <v>586.40900355896861</v>
      </c>
    </row>
    <row r="27" spans="2:34" x14ac:dyDescent="0.25">
      <c r="H27" s="77">
        <f t="shared" si="20"/>
        <v>2336.1340912850369</v>
      </c>
      <c r="I27" s="85"/>
      <c r="J27" s="86">
        <f t="shared" si="29"/>
        <v>478.39005334132611</v>
      </c>
      <c r="K27" s="87">
        <f t="shared" si="29"/>
        <v>1.24081197311417</v>
      </c>
      <c r="L27" s="88">
        <f t="shared" ref="L27:M27" si="31">L26*SQRT(SUM(V27,Y27)/SUM(O27,R27))</f>
        <v>1.0516177107576896</v>
      </c>
      <c r="M27" s="88">
        <f t="shared" si="31"/>
        <v>0.76267857465057143</v>
      </c>
      <c r="O27" s="77">
        <f t="shared" si="2"/>
        <v>400648.56829002674</v>
      </c>
      <c r="P27" s="77">
        <f t="shared" si="3"/>
        <v>869119.80674169457</v>
      </c>
      <c r="Q27" s="77">
        <f t="shared" si="4"/>
        <v>574068.06400959135</v>
      </c>
      <c r="R27" s="77">
        <f t="shared" si="5"/>
        <v>1988518.1621812615</v>
      </c>
      <c r="S27" s="77">
        <f t="shared" si="6"/>
        <v>718942.84151717881</v>
      </c>
      <c r="T27" s="77">
        <f t="shared" si="7"/>
        <v>474873.68480371515</v>
      </c>
      <c r="V27" s="89">
        <f t="shared" si="10"/>
        <v>399352.48160971131</v>
      </c>
      <c r="W27" s="89">
        <f t="shared" si="8"/>
        <v>876349.71226510033</v>
      </c>
      <c r="X27" s="89">
        <f t="shared" si="8"/>
        <v>518267.22266865906</v>
      </c>
      <c r="Y27" s="89">
        <f t="shared" si="8"/>
        <v>2011548.134723742</v>
      </c>
      <c r="Z27" s="89">
        <f t="shared" si="8"/>
        <v>735699.12556403456</v>
      </c>
      <c r="AA27" s="89">
        <f t="shared" si="8"/>
        <v>435087.42821437871</v>
      </c>
      <c r="AB27" s="79"/>
      <c r="AC27" s="77">
        <f t="shared" si="9"/>
        <v>1.0498997378761072</v>
      </c>
      <c r="AD27" s="77">
        <f t="shared" si="9"/>
        <v>14.97355224924913</v>
      </c>
      <c r="AE27" s="77">
        <f t="shared" si="9"/>
        <v>1426.1957691593041</v>
      </c>
      <c r="AF27" s="77">
        <f t="shared" si="9"/>
        <v>66.296905003474393</v>
      </c>
      <c r="AG27" s="77">
        <f t="shared" si="9"/>
        <v>96.512535758841139</v>
      </c>
      <c r="AH27" s="77">
        <f t="shared" si="9"/>
        <v>870.20392718469577</v>
      </c>
    </row>
    <row r="28" spans="2:34" x14ac:dyDescent="0.25">
      <c r="H28" s="69">
        <f t="shared" si="20"/>
        <v>1879.3856983429644</v>
      </c>
      <c r="I28" s="20">
        <f t="shared" ref="I28" si="32">I25+1</f>
        <v>7</v>
      </c>
      <c r="J28" s="80">
        <f t="shared" ref="J28" si="33">J27*SQRT(SUM(V28:AA28)/SUM(O28:T28))</f>
        <v>473.83996717905802</v>
      </c>
      <c r="K28" s="81">
        <f t="shared" si="29"/>
        <v>1.24081197311417</v>
      </c>
      <c r="L28" s="81">
        <f t="shared" si="29"/>
        <v>1.0516177107576896</v>
      </c>
      <c r="M28" s="81">
        <f t="shared" si="29"/>
        <v>0.76267857465057143</v>
      </c>
      <c r="O28" s="69">
        <f t="shared" si="2"/>
        <v>402466.7621952435</v>
      </c>
      <c r="P28" s="69">
        <f t="shared" si="3"/>
        <v>875658.82562249631</v>
      </c>
      <c r="Q28" s="69">
        <f t="shared" si="4"/>
        <v>574068.06400959135</v>
      </c>
      <c r="R28" s="69">
        <f t="shared" si="5"/>
        <v>1997542.3092494064</v>
      </c>
      <c r="S28" s="69">
        <f t="shared" si="6"/>
        <v>724351.97013032436</v>
      </c>
      <c r="T28" s="69">
        <f t="shared" si="7"/>
        <v>474873.68480371515</v>
      </c>
      <c r="V28" s="82">
        <f t="shared" si="10"/>
        <v>397548.35685631435</v>
      </c>
      <c r="W28" s="82">
        <f t="shared" si="8"/>
        <v>869805.5341594175</v>
      </c>
      <c r="X28" s="82">
        <f t="shared" si="8"/>
        <v>518267.22266865906</v>
      </c>
      <c r="Y28" s="82">
        <f t="shared" si="8"/>
        <v>2002460.7145883352</v>
      </c>
      <c r="Z28" s="82">
        <f t="shared" si="8"/>
        <v>730205.26159340353</v>
      </c>
      <c r="AA28" s="82">
        <f t="shared" si="8"/>
        <v>435087.42821437871</v>
      </c>
      <c r="AC28" s="69">
        <f t="shared" si="9"/>
        <v>15.119051557679558</v>
      </c>
      <c r="AD28" s="69">
        <f t="shared" si="9"/>
        <v>9.8143273681777128</v>
      </c>
      <c r="AE28" s="69">
        <f t="shared" si="9"/>
        <v>1426.1957691593041</v>
      </c>
      <c r="AF28" s="69">
        <f t="shared" si="9"/>
        <v>3.0238377418012097</v>
      </c>
      <c r="AG28" s="69">
        <f t="shared" si="9"/>
        <v>11.777178273378446</v>
      </c>
      <c r="AH28" s="69">
        <f t="shared" si="9"/>
        <v>870.20392718469577</v>
      </c>
    </row>
    <row r="29" spans="2:34" x14ac:dyDescent="0.25">
      <c r="H29" s="69">
        <f t="shared" si="20"/>
        <v>1799.8953891074939</v>
      </c>
      <c r="I29" s="17"/>
      <c r="J29" s="83">
        <f t="shared" ref="J29:M32" si="34">J28</f>
        <v>473.83996717905802</v>
      </c>
      <c r="K29" s="84">
        <f t="shared" ref="K29" si="35">K28*SQRT(SUM(Y29:AA29)/SUM(R29:T29))</f>
        <v>1.2470289998844317</v>
      </c>
      <c r="L29" s="81">
        <f t="shared" si="29"/>
        <v>1.0516177107576896</v>
      </c>
      <c r="M29" s="81">
        <f t="shared" si="29"/>
        <v>0.76267857465057143</v>
      </c>
      <c r="O29" s="69">
        <f t="shared" si="2"/>
        <v>398638.80124027183</v>
      </c>
      <c r="P29" s="69">
        <f t="shared" si="3"/>
        <v>867330.21787343395</v>
      </c>
      <c r="Q29" s="69">
        <f t="shared" si="4"/>
        <v>568607.9606148696</v>
      </c>
      <c r="R29" s="69">
        <f t="shared" si="5"/>
        <v>1978543.1901072366</v>
      </c>
      <c r="S29" s="69">
        <f t="shared" si="6"/>
        <v>717462.47932071914</v>
      </c>
      <c r="T29" s="69">
        <f t="shared" si="7"/>
        <v>470357.04369264044</v>
      </c>
      <c r="V29" s="82">
        <f t="shared" si="10"/>
        <v>401365.84673192201</v>
      </c>
      <c r="W29" s="82">
        <f t="shared" si="8"/>
        <v>878157.91133098584</v>
      </c>
      <c r="X29" s="82">
        <f t="shared" si="8"/>
        <v>523243.92510315566</v>
      </c>
      <c r="Y29" s="82">
        <f t="shared" si="8"/>
        <v>2021689.5036712345</v>
      </c>
      <c r="Z29" s="82">
        <f t="shared" si="8"/>
        <v>737217.11598840437</v>
      </c>
      <c r="AA29" s="82">
        <f t="shared" si="8"/>
        <v>439265.39002346981</v>
      </c>
      <c r="AC29" s="69">
        <f t="shared" si="9"/>
        <v>4.6479721936773757</v>
      </c>
      <c r="AD29" s="69">
        <f t="shared" si="9"/>
        <v>33.583749874141077</v>
      </c>
      <c r="AE29" s="69">
        <f t="shared" si="9"/>
        <v>942.79480893413609</v>
      </c>
      <c r="AF29" s="69">
        <f t="shared" si="9"/>
        <v>232.69377847103522</v>
      </c>
      <c r="AG29" s="69">
        <f t="shared" si="9"/>
        <v>134.14076366892306</v>
      </c>
      <c r="AH29" s="69">
        <f t="shared" si="9"/>
        <v>531.52462520105155</v>
      </c>
    </row>
    <row r="30" spans="2:34" x14ac:dyDescent="0.25">
      <c r="H30" s="77">
        <f t="shared" si="20"/>
        <v>1645.2091108114491</v>
      </c>
      <c r="I30" s="85"/>
      <c r="J30" s="86">
        <f t="shared" si="34"/>
        <v>473.83996717905802</v>
      </c>
      <c r="K30" s="87">
        <f t="shared" si="34"/>
        <v>1.2470289998844317</v>
      </c>
      <c r="L30" s="88">
        <f t="shared" ref="L30:M30" si="36">L29*SQRT(SUM(V30,Y30)/SUM(O30,R30))</f>
        <v>1.0573031624520499</v>
      </c>
      <c r="M30" s="88">
        <f t="shared" si="36"/>
        <v>0.76825495695217094</v>
      </c>
      <c r="O30" s="77">
        <f t="shared" si="2"/>
        <v>398638.80124027183</v>
      </c>
      <c r="P30" s="77">
        <f t="shared" si="3"/>
        <v>867330.21787343395</v>
      </c>
      <c r="Q30" s="77">
        <f t="shared" si="4"/>
        <v>568607.9606148696</v>
      </c>
      <c r="R30" s="77">
        <f t="shared" si="5"/>
        <v>1988456.5825031397</v>
      </c>
      <c r="S30" s="77">
        <f t="shared" si="6"/>
        <v>721057.28944283642</v>
      </c>
      <c r="T30" s="77">
        <f t="shared" si="7"/>
        <v>472713.74430125812</v>
      </c>
      <c r="V30" s="89">
        <f t="shared" si="10"/>
        <v>401365.84673192201</v>
      </c>
      <c r="W30" s="89">
        <f t="shared" si="8"/>
        <v>878157.91133098584</v>
      </c>
      <c r="X30" s="89">
        <f t="shared" si="8"/>
        <v>523243.92510315566</v>
      </c>
      <c r="Y30" s="89">
        <f t="shared" si="8"/>
        <v>2011610.4295144619</v>
      </c>
      <c r="Z30" s="89">
        <f t="shared" si="8"/>
        <v>733541.74152155581</v>
      </c>
      <c r="AA30" s="89">
        <f t="shared" si="8"/>
        <v>437075.44521121733</v>
      </c>
      <c r="AB30" s="79"/>
      <c r="AC30" s="77">
        <f t="shared" si="9"/>
        <v>4.6479721936773757</v>
      </c>
      <c r="AD30" s="77">
        <f t="shared" si="9"/>
        <v>33.583749874141077</v>
      </c>
      <c r="AE30" s="77">
        <f t="shared" si="9"/>
        <v>942.79480893413609</v>
      </c>
      <c r="AF30" s="77">
        <f t="shared" si="9"/>
        <v>67.012017601651195</v>
      </c>
      <c r="AG30" s="77">
        <f t="shared" si="9"/>
        <v>53.576418937653848</v>
      </c>
      <c r="AH30" s="77">
        <f t="shared" si="9"/>
        <v>698.28042156623428</v>
      </c>
    </row>
    <row r="31" spans="2:34" x14ac:dyDescent="0.25">
      <c r="H31" s="69">
        <f t="shared" si="20"/>
        <v>1317.1887866006423</v>
      </c>
      <c r="I31" s="20">
        <f t="shared" ref="I31" si="37">I28+1</f>
        <v>8</v>
      </c>
      <c r="J31" s="80">
        <f t="shared" ref="J31" si="38">J30*SQRT(SUM(V31:AA31)/SUM(O31:T31))</f>
        <v>470.0177991877934</v>
      </c>
      <c r="K31" s="81">
        <f t="shared" si="34"/>
        <v>1.2470289998844317</v>
      </c>
      <c r="L31" s="81">
        <f t="shared" si="34"/>
        <v>1.0573031624520499</v>
      </c>
      <c r="M31" s="81">
        <f t="shared" si="34"/>
        <v>0.76825495695217094</v>
      </c>
      <c r="O31" s="69">
        <f t="shared" si="2"/>
        <v>400793.99663567485</v>
      </c>
      <c r="P31" s="69">
        <f t="shared" si="3"/>
        <v>873671.76860967674</v>
      </c>
      <c r="Q31" s="69">
        <f t="shared" si="4"/>
        <v>568607.9606148696</v>
      </c>
      <c r="R31" s="69">
        <f t="shared" si="5"/>
        <v>1999206.9471370797</v>
      </c>
      <c r="S31" s="69">
        <f t="shared" si="6"/>
        <v>726329.35455772525</v>
      </c>
      <c r="T31" s="69">
        <f t="shared" si="7"/>
        <v>472713.74430125812</v>
      </c>
      <c r="V31" s="82">
        <f t="shared" si="10"/>
        <v>399207.57631866779</v>
      </c>
      <c r="W31" s="82">
        <f t="shared" si="8"/>
        <v>871783.79790621472</v>
      </c>
      <c r="X31" s="82">
        <f t="shared" si="8"/>
        <v>523243.92510315566</v>
      </c>
      <c r="Y31" s="82">
        <f t="shared" si="8"/>
        <v>2000793.3674540857</v>
      </c>
      <c r="Z31" s="82">
        <f t="shared" si="8"/>
        <v>728217.32526118658</v>
      </c>
      <c r="AA31" s="82">
        <f t="shared" si="8"/>
        <v>437075.44521121733</v>
      </c>
      <c r="AC31" s="69">
        <f t="shared" si="9"/>
        <v>1.5729543425171413</v>
      </c>
      <c r="AD31" s="69">
        <f t="shared" si="9"/>
        <v>1.0210613458387989</v>
      </c>
      <c r="AE31" s="69">
        <f t="shared" si="9"/>
        <v>942.79480893413609</v>
      </c>
      <c r="AF31" s="69">
        <f t="shared" si="9"/>
        <v>0.31459116540525506</v>
      </c>
      <c r="AG31" s="69">
        <f t="shared" si="9"/>
        <v>1.2252734573177646</v>
      </c>
      <c r="AH31" s="69">
        <f t="shared" si="9"/>
        <v>698.28042156623428</v>
      </c>
    </row>
    <row r="32" spans="2:34" x14ac:dyDescent="0.25">
      <c r="H32" s="69">
        <f t="shared" si="20"/>
        <v>1287.6789124257439</v>
      </c>
      <c r="I32" s="17"/>
      <c r="J32" s="83">
        <f t="shared" ref="J32:M35" si="39">J31</f>
        <v>470.0177991877934</v>
      </c>
      <c r="K32" s="84">
        <f t="shared" ref="K32" si="40">K31*SQRT(SUM(Y32:AA32)/SUM(R32:T32))</f>
        <v>1.2508323185702555</v>
      </c>
      <c r="L32" s="81">
        <f t="shared" si="34"/>
        <v>1.0573031624520499</v>
      </c>
      <c r="M32" s="81">
        <f t="shared" si="34"/>
        <v>0.76825495695217094</v>
      </c>
      <c r="O32" s="69">
        <f t="shared" si="2"/>
        <v>397561.04439200525</v>
      </c>
      <c r="P32" s="69">
        <f t="shared" si="3"/>
        <v>866624.40979625355</v>
      </c>
      <c r="Q32" s="69">
        <f t="shared" si="4"/>
        <v>564021.35902535205</v>
      </c>
      <c r="R32" s="69">
        <f t="shared" si="5"/>
        <v>1983080.6063246897</v>
      </c>
      <c r="S32" s="69">
        <f t="shared" si="6"/>
        <v>720470.51401577203</v>
      </c>
      <c r="T32" s="69">
        <f t="shared" si="7"/>
        <v>468900.66083922854</v>
      </c>
      <c r="V32" s="82">
        <f t="shared" si="10"/>
        <v>402453.91810128163</v>
      </c>
      <c r="W32" s="82">
        <f t="shared" si="8"/>
        <v>878873.11267986428</v>
      </c>
      <c r="X32" s="82">
        <f t="shared" si="8"/>
        <v>527498.92605335137</v>
      </c>
      <c r="Y32" s="82">
        <f t="shared" si="8"/>
        <v>2017063.747808686</v>
      </c>
      <c r="Z32" s="82">
        <f t="shared" si="8"/>
        <v>734139.16259608627</v>
      </c>
      <c r="AA32" s="82">
        <f t="shared" si="8"/>
        <v>440629.72715403064</v>
      </c>
      <c r="AC32" s="69">
        <f t="shared" si="9"/>
        <v>14.96249328670128</v>
      </c>
      <c r="AD32" s="69">
        <f t="shared" si="9"/>
        <v>42.977021572200606</v>
      </c>
      <c r="AE32" s="69">
        <f t="shared" si="9"/>
        <v>611.19416961227216</v>
      </c>
      <c r="AF32" s="69">
        <f t="shared" si="9"/>
        <v>144.3541333756859</v>
      </c>
      <c r="AG32" s="69">
        <f t="shared" si="9"/>
        <v>64.222066403795964</v>
      </c>
      <c r="AH32" s="69">
        <f t="shared" si="9"/>
        <v>439.47890234998624</v>
      </c>
    </row>
    <row r="33" spans="8:34" x14ac:dyDescent="0.25">
      <c r="H33" s="77">
        <f t="shared" si="20"/>
        <v>1141.3063934502104</v>
      </c>
      <c r="I33" s="85"/>
      <c r="J33" s="86">
        <f t="shared" si="39"/>
        <v>470.0177991877934</v>
      </c>
      <c r="K33" s="87">
        <f t="shared" si="39"/>
        <v>1.2508323185702555</v>
      </c>
      <c r="L33" s="88">
        <f t="shared" ref="L33:M33" si="41">L32*SQRT(SUM(V33,Y33)/SUM(O33,R33))</f>
        <v>1.0631995864324415</v>
      </c>
      <c r="M33" s="88">
        <f t="shared" si="41"/>
        <v>0.77343104639441718</v>
      </c>
      <c r="O33" s="77">
        <f t="shared" si="2"/>
        <v>397561.04439200525</v>
      </c>
      <c r="P33" s="77">
        <f t="shared" si="3"/>
        <v>866624.40979625355</v>
      </c>
      <c r="Q33" s="77">
        <f t="shared" si="4"/>
        <v>564021.35902535205</v>
      </c>
      <c r="R33" s="77">
        <f t="shared" si="5"/>
        <v>1989128.8117202567</v>
      </c>
      <c r="S33" s="77">
        <f t="shared" si="6"/>
        <v>722667.87989001814</v>
      </c>
      <c r="T33" s="77">
        <f t="shared" si="7"/>
        <v>470330.76282188512</v>
      </c>
      <c r="V33" s="89">
        <f t="shared" si="10"/>
        <v>402453.91810128163</v>
      </c>
      <c r="W33" s="89">
        <f t="shared" si="8"/>
        <v>878873.11267986428</v>
      </c>
      <c r="X33" s="89">
        <f t="shared" si="8"/>
        <v>527498.92605335137</v>
      </c>
      <c r="Y33" s="89">
        <f t="shared" si="8"/>
        <v>2010930.6025991766</v>
      </c>
      <c r="Z33" s="89">
        <f t="shared" si="8"/>
        <v>731906.91679171799</v>
      </c>
      <c r="AA33" s="89">
        <f t="shared" si="8"/>
        <v>439289.9350412637</v>
      </c>
      <c r="AB33" s="79"/>
      <c r="AC33" s="77">
        <f t="shared" si="9"/>
        <v>14.96249328670128</v>
      </c>
      <c r="AD33" s="77">
        <f t="shared" si="9"/>
        <v>42.977021572200606</v>
      </c>
      <c r="AE33" s="77">
        <f t="shared" si="9"/>
        <v>611.19416961227216</v>
      </c>
      <c r="AF33" s="77">
        <f t="shared" si="9"/>
        <v>59.414319433350492</v>
      </c>
      <c r="AG33" s="77">
        <f t="shared" si="9"/>
        <v>29.342136281566052</v>
      </c>
      <c r="AH33" s="77">
        <f t="shared" si="9"/>
        <v>529.78877223965344</v>
      </c>
    </row>
    <row r="34" spans="8:34" x14ac:dyDescent="0.25">
      <c r="H34" s="69">
        <f t="shared" si="20"/>
        <v>913.09012560918416</v>
      </c>
      <c r="I34" s="20">
        <f t="shared" ref="I34" si="42">I31+1</f>
        <v>9</v>
      </c>
      <c r="J34" s="80">
        <f t="shared" ref="J34" si="43">J33*SQRT(SUM(V34:AA34)/SUM(O34:T34))</f>
        <v>466.8532212005897</v>
      </c>
      <c r="K34" s="81">
        <f t="shared" si="39"/>
        <v>1.2508323185702555</v>
      </c>
      <c r="L34" s="81">
        <f t="shared" si="39"/>
        <v>1.0631995864324415</v>
      </c>
      <c r="M34" s="81">
        <f t="shared" si="39"/>
        <v>0.77343104639441718</v>
      </c>
      <c r="O34" s="69">
        <f t="shared" si="2"/>
        <v>399778.18376987864</v>
      </c>
      <c r="P34" s="69">
        <f t="shared" si="3"/>
        <v>872463.25979955855</v>
      </c>
      <c r="Q34" s="69">
        <f t="shared" si="4"/>
        <v>564021.35902535205</v>
      </c>
      <c r="R34" s="69">
        <f t="shared" si="5"/>
        <v>2000221.890074732</v>
      </c>
      <c r="S34" s="69">
        <f t="shared" si="6"/>
        <v>727536.82808163005</v>
      </c>
      <c r="T34" s="69">
        <f t="shared" si="7"/>
        <v>470330.76282188512</v>
      </c>
      <c r="V34" s="82">
        <f t="shared" si="10"/>
        <v>400221.93930447107</v>
      </c>
      <c r="W34" s="82">
        <f t="shared" si="8"/>
        <v>872991.36554697703</v>
      </c>
      <c r="X34" s="82">
        <f t="shared" si="8"/>
        <v>527498.92605335137</v>
      </c>
      <c r="Y34" s="82">
        <f t="shared" si="8"/>
        <v>1999778.1345401397</v>
      </c>
      <c r="Z34" s="82">
        <f t="shared" si="8"/>
        <v>727008.72233421146</v>
      </c>
      <c r="AA34" s="82">
        <f t="shared" si="8"/>
        <v>439289.9350412637</v>
      </c>
      <c r="AC34" s="69">
        <f t="shared" si="9"/>
        <v>0.12307434958381785</v>
      </c>
      <c r="AD34" s="69">
        <f t="shared" si="9"/>
        <v>7.9891989969037569E-2</v>
      </c>
      <c r="AE34" s="69">
        <f t="shared" si="9"/>
        <v>611.19416961227216</v>
      </c>
      <c r="AF34" s="69">
        <f t="shared" si="9"/>
        <v>2.4614871734425246E-2</v>
      </c>
      <c r="AG34" s="69">
        <f t="shared" si="9"/>
        <v>9.5870386997462448E-2</v>
      </c>
      <c r="AH34" s="69">
        <f t="shared" si="9"/>
        <v>529.78877223965344</v>
      </c>
    </row>
    <row r="35" spans="8:34" x14ac:dyDescent="0.25">
      <c r="H35" s="69">
        <f t="shared" si="20"/>
        <v>903.61640916868771</v>
      </c>
      <c r="I35" s="17"/>
      <c r="J35" s="83">
        <f t="shared" ref="J35:M38" si="44">J34</f>
        <v>466.8532212005897</v>
      </c>
      <c r="K35" s="84">
        <f t="shared" ref="K35" si="45">K34*SQRT(SUM(Y35:AA35)/SUM(R35:T35))</f>
        <v>1.2529924538586084</v>
      </c>
      <c r="L35" s="81">
        <f t="shared" si="39"/>
        <v>1.0631995864324415</v>
      </c>
      <c r="M35" s="81">
        <f t="shared" si="39"/>
        <v>0.77343104639441718</v>
      </c>
      <c r="O35" s="69">
        <f t="shared" si="2"/>
        <v>397086.52136409609</v>
      </c>
      <c r="P35" s="69">
        <f t="shared" si="3"/>
        <v>866589.06092586333</v>
      </c>
      <c r="Q35" s="69">
        <f t="shared" si="4"/>
        <v>560223.86544070765</v>
      </c>
      <c r="R35" s="69">
        <f t="shared" si="5"/>
        <v>1986754.6167633983</v>
      </c>
      <c r="S35" s="69">
        <f t="shared" si="6"/>
        <v>722638.40288367867</v>
      </c>
      <c r="T35" s="69">
        <f t="shared" si="7"/>
        <v>467164.07768506074</v>
      </c>
      <c r="V35" s="82">
        <f t="shared" si="10"/>
        <v>402934.85523094109</v>
      </c>
      <c r="W35" s="82">
        <f t="shared" si="8"/>
        <v>878908.96262668492</v>
      </c>
      <c r="X35" s="82">
        <f t="shared" si="8"/>
        <v>531074.59269514738</v>
      </c>
      <c r="Y35" s="82">
        <f t="shared" si="8"/>
        <v>2013333.6881412962</v>
      </c>
      <c r="Z35" s="82">
        <f t="shared" si="8"/>
        <v>731936.77186825429</v>
      </c>
      <c r="AA35" s="82">
        <f t="shared" si="8"/>
        <v>442267.67450048117</v>
      </c>
      <c r="AC35" s="69">
        <f t="shared" si="9"/>
        <v>21.376595037044165</v>
      </c>
      <c r="AD35" s="69">
        <f t="shared" si="9"/>
        <v>43.478098002654157</v>
      </c>
      <c r="AE35" s="69">
        <f t="shared" si="9"/>
        <v>389.3672267639846</v>
      </c>
      <c r="AF35" s="69">
        <f t="shared" si="9"/>
        <v>88.304904694399326</v>
      </c>
      <c r="AG35" s="69">
        <f t="shared" si="9"/>
        <v>29.720206478409299</v>
      </c>
      <c r="AH35" s="69">
        <f t="shared" si="9"/>
        <v>340.84309463269267</v>
      </c>
    </row>
    <row r="36" spans="8:34" x14ac:dyDescent="0.25">
      <c r="H36" s="77">
        <f t="shared" si="20"/>
        <v>778.69594868720503</v>
      </c>
      <c r="I36" s="85"/>
      <c r="J36" s="86">
        <f t="shared" si="44"/>
        <v>466.8532212005897</v>
      </c>
      <c r="K36" s="87">
        <f t="shared" si="44"/>
        <v>1.2529924538586084</v>
      </c>
      <c r="L36" s="88">
        <f t="shared" ref="L36:M36" si="46">L35*SQRT(SUM(V36,Y36)/SUM(O36,R36))</f>
        <v>1.0688684940652413</v>
      </c>
      <c r="M36" s="88">
        <f t="shared" si="46"/>
        <v>0.77806329340878022</v>
      </c>
      <c r="O36" s="77">
        <f t="shared" si="2"/>
        <v>397086.52136409609</v>
      </c>
      <c r="P36" s="77">
        <f t="shared" si="3"/>
        <v>866589.06092586333</v>
      </c>
      <c r="Q36" s="77">
        <f t="shared" si="4"/>
        <v>560223.86544070765</v>
      </c>
      <c r="R36" s="77">
        <f t="shared" si="5"/>
        <v>1990185.6591927097</v>
      </c>
      <c r="S36" s="77">
        <f t="shared" si="6"/>
        <v>723886.36929101637</v>
      </c>
      <c r="T36" s="77">
        <f t="shared" si="7"/>
        <v>467970.85057913803</v>
      </c>
      <c r="V36" s="89">
        <f t="shared" si="10"/>
        <v>402934.85523094109</v>
      </c>
      <c r="W36" s="89">
        <f t="shared" si="8"/>
        <v>878908.96262668492</v>
      </c>
      <c r="X36" s="89">
        <f t="shared" si="8"/>
        <v>531074.59269514738</v>
      </c>
      <c r="Y36" s="89">
        <f t="shared" si="8"/>
        <v>2009862.7389479545</v>
      </c>
      <c r="Z36" s="89">
        <f t="shared" si="8"/>
        <v>730674.92671915807</v>
      </c>
      <c r="AA36" s="89">
        <f t="shared" si="8"/>
        <v>441505.21339575207</v>
      </c>
      <c r="AB36" s="79"/>
      <c r="AC36" s="77">
        <f t="shared" si="9"/>
        <v>21.376595037044165</v>
      </c>
      <c r="AD36" s="77">
        <f t="shared" si="9"/>
        <v>43.478098002654157</v>
      </c>
      <c r="AE36" s="77">
        <f t="shared" si="9"/>
        <v>389.3672267639846</v>
      </c>
      <c r="AF36" s="77">
        <f t="shared" si="9"/>
        <v>48.398140664280845</v>
      </c>
      <c r="AG36" s="77">
        <f t="shared" si="9"/>
        <v>15.841464719840831</v>
      </c>
      <c r="AH36" s="77">
        <f t="shared" si="9"/>
        <v>385.15488398088314</v>
      </c>
    </row>
    <row r="37" spans="8:34" x14ac:dyDescent="0.25">
      <c r="H37" s="69">
        <f t="shared" si="20"/>
        <v>624.05588444863861</v>
      </c>
      <c r="I37" s="20">
        <f t="shared" ref="I37" si="47">I34+1</f>
        <v>10</v>
      </c>
      <c r="J37" s="80">
        <f t="shared" ref="J37" si="48">J36*SQRT(SUM(V37:AA37)/SUM(O37:T37))</f>
        <v>464.26420220634424</v>
      </c>
      <c r="K37" s="81">
        <f t="shared" si="44"/>
        <v>1.2529924538586084</v>
      </c>
      <c r="L37" s="81">
        <f t="shared" si="44"/>
        <v>1.0688684940652413</v>
      </c>
      <c r="M37" s="81">
        <f t="shared" si="44"/>
        <v>0.77806329340878022</v>
      </c>
      <c r="O37" s="69">
        <f t="shared" si="2"/>
        <v>399203.75959534501</v>
      </c>
      <c r="P37" s="69">
        <f t="shared" si="3"/>
        <v>871779.25158198865</v>
      </c>
      <c r="Q37" s="69">
        <f t="shared" si="4"/>
        <v>560223.86544070765</v>
      </c>
      <c r="R37" s="69">
        <f t="shared" si="5"/>
        <v>2000797.1932998132</v>
      </c>
      <c r="S37" s="69">
        <f t="shared" si="6"/>
        <v>728221.88244182465</v>
      </c>
      <c r="T37" s="69">
        <f t="shared" si="7"/>
        <v>467970.85057913803</v>
      </c>
      <c r="V37" s="82">
        <f t="shared" si="10"/>
        <v>400797.82856299978</v>
      </c>
      <c r="W37" s="82">
        <f t="shared" si="8"/>
        <v>873676.32480336924</v>
      </c>
      <c r="X37" s="82">
        <f t="shared" si="8"/>
        <v>531074.59269514738</v>
      </c>
      <c r="Y37" s="82">
        <f t="shared" si="8"/>
        <v>1999203.1243321584</v>
      </c>
      <c r="Z37" s="82">
        <f t="shared" si="8"/>
        <v>726324.80922044383</v>
      </c>
      <c r="AA37" s="82">
        <f t="shared" si="8"/>
        <v>441505.21339575207</v>
      </c>
      <c r="AC37" s="69">
        <f t="shared" si="9"/>
        <v>1.5881583446205403</v>
      </c>
      <c r="AD37" s="69">
        <f t="shared" si="9"/>
        <v>1.0309308122153626</v>
      </c>
      <c r="AE37" s="69">
        <f t="shared" si="9"/>
        <v>389.3672267639846</v>
      </c>
      <c r="AF37" s="69">
        <f t="shared" si="9"/>
        <v>0.31763197159374568</v>
      </c>
      <c r="AG37" s="69">
        <f t="shared" si="9"/>
        <v>1.2371168139076112</v>
      </c>
      <c r="AH37" s="69">
        <f t="shared" si="9"/>
        <v>385.15488398088314</v>
      </c>
    </row>
    <row r="38" spans="8:34" x14ac:dyDescent="0.25">
      <c r="H38" s="69">
        <f t="shared" si="20"/>
        <v>621.73591008731216</v>
      </c>
      <c r="I38" s="17"/>
      <c r="J38" s="83">
        <f t="shared" ref="J38:M41" si="49">J37</f>
        <v>464.26420220634424</v>
      </c>
      <c r="K38" s="84">
        <f t="shared" ref="K38" si="50">K37*SQRT(SUM(Y38:AA38)/SUM(R38:T38))</f>
        <v>1.2540628067710049</v>
      </c>
      <c r="L38" s="81">
        <f t="shared" si="44"/>
        <v>1.0688684940652413</v>
      </c>
      <c r="M38" s="81">
        <f t="shared" si="44"/>
        <v>0.77806329340878022</v>
      </c>
      <c r="O38" s="69">
        <f t="shared" si="2"/>
        <v>396989.90292855672</v>
      </c>
      <c r="P38" s="69">
        <f t="shared" si="3"/>
        <v>866944.64203312341</v>
      </c>
      <c r="Q38" s="69">
        <f t="shared" si="4"/>
        <v>557117.0426476131</v>
      </c>
      <c r="R38" s="69">
        <f t="shared" si="5"/>
        <v>1989701.4105101721</v>
      </c>
      <c r="S38" s="69">
        <f t="shared" si="6"/>
        <v>724183.3962537708</v>
      </c>
      <c r="T38" s="69">
        <f t="shared" si="7"/>
        <v>465375.63356898917</v>
      </c>
      <c r="V38" s="82">
        <f t="shared" si="10"/>
        <v>403032.92053449037</v>
      </c>
      <c r="W38" s="82">
        <f t="shared" si="8"/>
        <v>878548.47430141119</v>
      </c>
      <c r="X38" s="82">
        <f t="shared" si="8"/>
        <v>534036.18697985564</v>
      </c>
      <c r="Y38" s="82">
        <f t="shared" si="8"/>
        <v>2010351.8944454959</v>
      </c>
      <c r="Z38" s="82">
        <f t="shared" si="8"/>
        <v>730375.23722701159</v>
      </c>
      <c r="AA38" s="82">
        <f t="shared" si="8"/>
        <v>443967.31445395923</v>
      </c>
      <c r="AC38" s="69">
        <f t="shared" si="9"/>
        <v>22.82346304697408</v>
      </c>
      <c r="AD38" s="69">
        <f t="shared" si="9"/>
        <v>38.570879988945478</v>
      </c>
      <c r="AE38" s="69">
        <f t="shared" si="9"/>
        <v>244.13871837760342</v>
      </c>
      <c r="AF38" s="69">
        <f t="shared" si="9"/>
        <v>53.304955668096071</v>
      </c>
      <c r="AG38" s="69">
        <f t="shared" si="9"/>
        <v>13.178935327788631</v>
      </c>
      <c r="AH38" s="69">
        <f t="shared" si="9"/>
        <v>252.03893203923093</v>
      </c>
    </row>
    <row r="39" spans="8:34" x14ac:dyDescent="0.25">
      <c r="H39" s="77">
        <f t="shared" si="20"/>
        <v>522.47622305205903</v>
      </c>
      <c r="I39" s="85"/>
      <c r="J39" s="86">
        <f t="shared" si="49"/>
        <v>464.26420220634424</v>
      </c>
      <c r="K39" s="87">
        <f t="shared" si="49"/>
        <v>1.2540628067710049</v>
      </c>
      <c r="L39" s="88">
        <f t="shared" ref="L39:M39" si="51">L38*SQRT(SUM(V39,Y39)/SUM(O39,R39))</f>
        <v>1.0740646199290029</v>
      </c>
      <c r="M39" s="88">
        <f t="shared" si="51"/>
        <v>0.78209863642928856</v>
      </c>
      <c r="O39" s="77">
        <f t="shared" si="2"/>
        <v>396989.90292855672</v>
      </c>
      <c r="P39" s="77">
        <f t="shared" si="3"/>
        <v>866944.64203312341</v>
      </c>
      <c r="Q39" s="77">
        <f t="shared" si="4"/>
        <v>557117.0426476131</v>
      </c>
      <c r="R39" s="77">
        <f t="shared" si="5"/>
        <v>1991401.0877053384</v>
      </c>
      <c r="S39" s="77">
        <f t="shared" si="6"/>
        <v>724802.02073542867</v>
      </c>
      <c r="T39" s="77">
        <f t="shared" si="7"/>
        <v>465773.17480175156</v>
      </c>
      <c r="V39" s="89">
        <f t="shared" si="10"/>
        <v>403032.92053449037</v>
      </c>
      <c r="W39" s="89">
        <f t="shared" si="8"/>
        <v>878548.47430141119</v>
      </c>
      <c r="X39" s="89">
        <f t="shared" si="8"/>
        <v>534036.18697985564</v>
      </c>
      <c r="Y39" s="89">
        <f t="shared" si="8"/>
        <v>2008636.0425810253</v>
      </c>
      <c r="Z39" s="89">
        <f t="shared" si="8"/>
        <v>729751.85595927329</v>
      </c>
      <c r="AA39" s="89">
        <f t="shared" si="8"/>
        <v>443588.38470222044</v>
      </c>
      <c r="AB39" s="79"/>
      <c r="AC39" s="77">
        <f t="shared" si="9"/>
        <v>22.82346304697408</v>
      </c>
      <c r="AD39" s="77">
        <f t="shared" si="9"/>
        <v>38.570879988945478</v>
      </c>
      <c r="AE39" s="77">
        <f t="shared" si="9"/>
        <v>244.13871837760342</v>
      </c>
      <c r="AF39" s="77">
        <f t="shared" si="9"/>
        <v>37.130286363599573</v>
      </c>
      <c r="AG39" s="77">
        <f t="shared" si="9"/>
        <v>8.4221492473989983</v>
      </c>
      <c r="AH39" s="77">
        <f t="shared" si="9"/>
        <v>270.65041306279062</v>
      </c>
    </row>
    <row r="40" spans="8:34" x14ac:dyDescent="0.25">
      <c r="H40" s="69">
        <f t="shared" si="20"/>
        <v>420.03211643682141</v>
      </c>
      <c r="I40" s="20">
        <f t="shared" ref="I40" si="52">I37+1</f>
        <v>11</v>
      </c>
      <c r="J40" s="80">
        <f t="shared" ref="J40" si="53">J39*SQRT(SUM(V40:AA40)/SUM(O40:T40))</f>
        <v>462.16752449473427</v>
      </c>
      <c r="K40" s="81">
        <f t="shared" si="49"/>
        <v>1.2540628067710049</v>
      </c>
      <c r="L40" s="81">
        <f t="shared" si="49"/>
        <v>1.0740646199290029</v>
      </c>
      <c r="M40" s="81">
        <f t="shared" si="49"/>
        <v>0.78209863642928856</v>
      </c>
      <c r="O40" s="69">
        <f t="shared" si="2"/>
        <v>398919.80311151914</v>
      </c>
      <c r="P40" s="69">
        <f t="shared" si="3"/>
        <v>871440.95877243206</v>
      </c>
      <c r="Q40" s="69">
        <f t="shared" si="4"/>
        <v>557117.0426476131</v>
      </c>
      <c r="R40" s="69">
        <f t="shared" si="5"/>
        <v>2001081.9518662733</v>
      </c>
      <c r="S40" s="69">
        <f t="shared" si="6"/>
        <v>728561.1297955811</v>
      </c>
      <c r="T40" s="69">
        <f t="shared" si="7"/>
        <v>465773.17480175156</v>
      </c>
      <c r="V40" s="82">
        <f t="shared" si="10"/>
        <v>401083.12185061321</v>
      </c>
      <c r="W40" s="82">
        <f t="shared" si="8"/>
        <v>874015.48538055527</v>
      </c>
      <c r="X40" s="82">
        <f t="shared" si="8"/>
        <v>534036.18697985564</v>
      </c>
      <c r="Y40" s="82">
        <f t="shared" si="8"/>
        <v>1998918.6331271797</v>
      </c>
      <c r="Z40" s="82">
        <f t="shared" si="8"/>
        <v>725986.60318745824</v>
      </c>
      <c r="AA40" s="82">
        <f t="shared" si="8"/>
        <v>443588.38470222044</v>
      </c>
      <c r="AC40" s="69">
        <f t="shared" si="9"/>
        <v>2.9249621321949428</v>
      </c>
      <c r="AD40" s="69">
        <f t="shared" si="9"/>
        <v>1.8986984416579031</v>
      </c>
      <c r="AE40" s="69">
        <f t="shared" si="9"/>
        <v>244.13871837760342</v>
      </c>
      <c r="AF40" s="69">
        <f t="shared" si="9"/>
        <v>0.58499345308697859</v>
      </c>
      <c r="AG40" s="69">
        <f t="shared" si="9"/>
        <v>2.2784375847251339</v>
      </c>
      <c r="AH40" s="69">
        <f t="shared" si="9"/>
        <v>270.65041306279062</v>
      </c>
    </row>
    <row r="41" spans="8:34" x14ac:dyDescent="0.25">
      <c r="H41" s="69">
        <f t="shared" si="20"/>
        <v>419.75367575794712</v>
      </c>
      <c r="I41" s="17"/>
      <c r="J41" s="83">
        <f t="shared" ref="J41:M44" si="54">J40</f>
        <v>462.16752449473427</v>
      </c>
      <c r="K41" s="84">
        <f t="shared" ref="K41" si="55">K40*SQRT(SUM(Y41:AA41)/SUM(R41:T41))</f>
        <v>1.2544338331567848</v>
      </c>
      <c r="L41" s="81">
        <f t="shared" si="49"/>
        <v>1.0740646199290029</v>
      </c>
      <c r="M41" s="81">
        <f t="shared" si="49"/>
        <v>0.78209863642928856</v>
      </c>
      <c r="O41" s="69">
        <f t="shared" si="2"/>
        <v>397118.2292319719</v>
      </c>
      <c r="P41" s="69">
        <f t="shared" si="3"/>
        <v>867505.41770215554</v>
      </c>
      <c r="Q41" s="69">
        <f t="shared" si="4"/>
        <v>554601.02939368109</v>
      </c>
      <c r="R41" s="69">
        <f t="shared" si="5"/>
        <v>1992044.8046823121</v>
      </c>
      <c r="S41" s="69">
        <f t="shared" si="6"/>
        <v>725270.85267507879</v>
      </c>
      <c r="T41" s="69">
        <f t="shared" si="7"/>
        <v>463669.68237301888</v>
      </c>
      <c r="V41" s="82">
        <f t="shared" si="10"/>
        <v>402902.68293510634</v>
      </c>
      <c r="W41" s="82">
        <f t="shared" si="8"/>
        <v>877980.56014387368</v>
      </c>
      <c r="X41" s="82">
        <f t="shared" si="8"/>
        <v>536458.90539058333</v>
      </c>
      <c r="Y41" s="82">
        <f t="shared" si="8"/>
        <v>2007986.964247982</v>
      </c>
      <c r="Z41" s="82">
        <f t="shared" si="8"/>
        <v>729280.12739492976</v>
      </c>
      <c r="AA41" s="82">
        <f t="shared" si="8"/>
        <v>445600.77594574413</v>
      </c>
      <c r="AC41" s="69">
        <f t="shared" si="9"/>
        <v>20.91216707810856</v>
      </c>
      <c r="AD41" s="69">
        <f t="shared" si="9"/>
        <v>31.43239148358219</v>
      </c>
      <c r="AE41" s="69">
        <f t="shared" si="9"/>
        <v>150.84387517333732</v>
      </c>
      <c r="AF41" s="69">
        <f t="shared" si="9"/>
        <v>31.768930294043567</v>
      </c>
      <c r="AG41" s="69">
        <f t="shared" si="9"/>
        <v>5.5255245539361768</v>
      </c>
      <c r="AH41" s="69">
        <f t="shared" si="9"/>
        <v>179.54922785381359</v>
      </c>
    </row>
    <row r="42" spans="8:34" x14ac:dyDescent="0.25">
      <c r="H42" s="77">
        <f t="shared" si="20"/>
        <v>344.93045712346623</v>
      </c>
      <c r="I42" s="85"/>
      <c r="J42" s="86">
        <f t="shared" si="54"/>
        <v>462.16752449473427</v>
      </c>
      <c r="K42" s="87">
        <f t="shared" si="54"/>
        <v>1.2544338331567848</v>
      </c>
      <c r="L42" s="88">
        <f t="shared" ref="L42:M42" si="56">L41*SQRT(SUM(V42,Y42)/SUM(O42,R42))</f>
        <v>1.0786713020568461</v>
      </c>
      <c r="M42" s="88">
        <f t="shared" si="56"/>
        <v>0.7855410872012476</v>
      </c>
      <c r="O42" s="77">
        <f t="shared" si="2"/>
        <v>397118.2292319719</v>
      </c>
      <c r="P42" s="77">
        <f t="shared" si="3"/>
        <v>867505.41770215554</v>
      </c>
      <c r="Q42" s="77">
        <f t="shared" si="4"/>
        <v>554601.02939368109</v>
      </c>
      <c r="R42" s="77">
        <f t="shared" si="5"/>
        <v>1992634.1700475891</v>
      </c>
      <c r="S42" s="77">
        <f t="shared" si="6"/>
        <v>725485.43094159511</v>
      </c>
      <c r="T42" s="77">
        <f t="shared" si="7"/>
        <v>463806.86345000938</v>
      </c>
      <c r="V42" s="89">
        <f t="shared" si="10"/>
        <v>402902.68293510634</v>
      </c>
      <c r="W42" s="89">
        <f t="shared" si="10"/>
        <v>877980.56014387368</v>
      </c>
      <c r="X42" s="89">
        <f t="shared" si="10"/>
        <v>536458.90539058333</v>
      </c>
      <c r="Y42" s="89">
        <f t="shared" si="10"/>
        <v>2007393.0579562781</v>
      </c>
      <c r="Z42" s="89">
        <f t="shared" si="10"/>
        <v>729064.42676350824</v>
      </c>
      <c r="AA42" s="89">
        <f t="shared" si="10"/>
        <v>445468.97971940687</v>
      </c>
      <c r="AB42" s="79"/>
      <c r="AC42" s="77">
        <f t="shared" ref="AC42:AH73" si="57">((O$3-O42)^2)/O42</f>
        <v>20.91216707810856</v>
      </c>
      <c r="AD42" s="77">
        <f t="shared" si="57"/>
        <v>31.43239148358219</v>
      </c>
      <c r="AE42" s="77">
        <f t="shared" si="57"/>
        <v>150.84387517333732</v>
      </c>
      <c r="AF42" s="77">
        <f t="shared" si="57"/>
        <v>27.228003867131129</v>
      </c>
      <c r="AG42" s="77">
        <f t="shared" si="57"/>
        <v>4.4031596487507096</v>
      </c>
      <c r="AH42" s="77">
        <f t="shared" si="57"/>
        <v>184.93407850703721</v>
      </c>
    </row>
    <row r="43" spans="8:34" x14ac:dyDescent="0.25">
      <c r="H43" s="69">
        <f t="shared" si="20"/>
        <v>278.39298262929617</v>
      </c>
      <c r="I43" s="20">
        <f t="shared" ref="I43" si="58">I40+1</f>
        <v>12</v>
      </c>
      <c r="J43" s="80">
        <f t="shared" ref="J43" si="59">J42*SQRT(SUM(V43:AA43)/SUM(O43:T43))</f>
        <v>460.48465900373259</v>
      </c>
      <c r="K43" s="81">
        <f t="shared" si="54"/>
        <v>1.2544338331567848</v>
      </c>
      <c r="L43" s="81">
        <f t="shared" si="54"/>
        <v>1.0786713020568461</v>
      </c>
      <c r="M43" s="81">
        <f t="shared" si="54"/>
        <v>0.7855410872012476</v>
      </c>
      <c r="O43" s="69">
        <f t="shared" si="2"/>
        <v>398821.47633209947</v>
      </c>
      <c r="P43" s="69">
        <f t="shared" si="3"/>
        <v>871323.7911856866</v>
      </c>
      <c r="Q43" s="69">
        <f t="shared" si="4"/>
        <v>554601.02939368109</v>
      </c>
      <c r="R43" s="69">
        <f t="shared" si="5"/>
        <v>2001180.6132020939</v>
      </c>
      <c r="S43" s="69">
        <f t="shared" si="6"/>
        <v>728678.69553184195</v>
      </c>
      <c r="T43" s="69">
        <f t="shared" si="7"/>
        <v>463806.86345000938</v>
      </c>
      <c r="V43" s="82">
        <f t="shared" ref="V43:AA74" si="60">O$4/O43</f>
        <v>401182.0062236762</v>
      </c>
      <c r="W43" s="82">
        <f t="shared" si="60"/>
        <v>874133.01492150908</v>
      </c>
      <c r="X43" s="82">
        <f t="shared" si="60"/>
        <v>536458.90539058333</v>
      </c>
      <c r="Y43" s="82">
        <f t="shared" si="60"/>
        <v>1998820.0833105166</v>
      </c>
      <c r="Z43" s="82">
        <f t="shared" si="60"/>
        <v>725869.4717960197</v>
      </c>
      <c r="AA43" s="82">
        <f t="shared" si="60"/>
        <v>445468.97971940687</v>
      </c>
      <c r="AC43" s="69">
        <f t="shared" si="57"/>
        <v>3.4825557755202374</v>
      </c>
      <c r="AD43" s="69">
        <f t="shared" si="57"/>
        <v>2.2606526500244195</v>
      </c>
      <c r="AE43" s="69">
        <f t="shared" si="57"/>
        <v>150.84387517333732</v>
      </c>
      <c r="AF43" s="69">
        <f t="shared" si="57"/>
        <v>0.69651261048748458</v>
      </c>
      <c r="AG43" s="69">
        <f t="shared" si="57"/>
        <v>2.7127824070595672</v>
      </c>
      <c r="AH43" s="69">
        <f t="shared" si="57"/>
        <v>184.93407850703721</v>
      </c>
    </row>
    <row r="44" spans="8:34" x14ac:dyDescent="0.25">
      <c r="H44" s="69">
        <f t="shared" si="20"/>
        <v>278.38622817338273</v>
      </c>
      <c r="I44" s="17"/>
      <c r="J44" s="83">
        <f t="shared" ref="J44:M47" si="61">J43</f>
        <v>460.48465900373259</v>
      </c>
      <c r="K44" s="84">
        <f t="shared" ref="K44" si="62">K43*SQRT(SUM(Y44:AA44)/SUM(R44:T44))</f>
        <v>1.2543760381505564</v>
      </c>
      <c r="L44" s="81">
        <f t="shared" si="54"/>
        <v>1.0786713020568461</v>
      </c>
      <c r="M44" s="81">
        <f t="shared" si="54"/>
        <v>0.7855410872012476</v>
      </c>
      <c r="O44" s="69">
        <f t="shared" si="2"/>
        <v>397369.26936380722</v>
      </c>
      <c r="P44" s="69">
        <f t="shared" si="3"/>
        <v>868151.08721589088</v>
      </c>
      <c r="Q44" s="69">
        <f t="shared" si="4"/>
        <v>552581.59080447908</v>
      </c>
      <c r="R44" s="69">
        <f t="shared" si="5"/>
        <v>1993893.8229870065</v>
      </c>
      <c r="S44" s="69">
        <f t="shared" si="6"/>
        <v>726025.39739697345</v>
      </c>
      <c r="T44" s="69">
        <f t="shared" si="7"/>
        <v>462118.02872315777</v>
      </c>
      <c r="V44" s="82">
        <f t="shared" si="60"/>
        <v>402648.14704006154</v>
      </c>
      <c r="W44" s="82">
        <f t="shared" si="60"/>
        <v>877327.58016183495</v>
      </c>
      <c r="X44" s="82">
        <f t="shared" si="60"/>
        <v>538419.42277497472</v>
      </c>
      <c r="Y44" s="82">
        <f t="shared" si="60"/>
        <v>2006124.8768039674</v>
      </c>
      <c r="Z44" s="82">
        <f t="shared" si="60"/>
        <v>728522.20009254967</v>
      </c>
      <c r="AA44" s="82">
        <f t="shared" si="60"/>
        <v>447096.96961792686</v>
      </c>
      <c r="AC44" s="69">
        <f t="shared" si="57"/>
        <v>17.416403868582361</v>
      </c>
      <c r="AD44" s="69">
        <f t="shared" si="57"/>
        <v>24.121923180146123</v>
      </c>
      <c r="AE44" s="69">
        <f t="shared" si="57"/>
        <v>91.92267036268737</v>
      </c>
      <c r="AF44" s="69">
        <f t="shared" si="57"/>
        <v>18.699790973901351</v>
      </c>
      <c r="AG44" s="69">
        <f t="shared" si="57"/>
        <v>2.1429440685218979</v>
      </c>
      <c r="AH44" s="69">
        <f t="shared" si="57"/>
        <v>124.0892501754571</v>
      </c>
    </row>
    <row r="45" spans="8:34" x14ac:dyDescent="0.25">
      <c r="H45" s="77">
        <f t="shared" si="20"/>
        <v>224.23667439054495</v>
      </c>
      <c r="I45" s="85"/>
      <c r="J45" s="86">
        <f t="shared" si="61"/>
        <v>460.48465900373259</v>
      </c>
      <c r="K45" s="87">
        <f t="shared" si="61"/>
        <v>1.2543760381505564</v>
      </c>
      <c r="L45" s="88">
        <f t="shared" ref="L45:M45" si="63">L44*SQRT(SUM(V45,Y45)/SUM(O45,R45))</f>
        <v>1.0826549306513344</v>
      </c>
      <c r="M45" s="88">
        <f t="shared" si="63"/>
        <v>0.7884284001112688</v>
      </c>
      <c r="O45" s="77">
        <f t="shared" si="2"/>
        <v>397369.26936380722</v>
      </c>
      <c r="P45" s="77">
        <f t="shared" si="3"/>
        <v>868151.08721589088</v>
      </c>
      <c r="Q45" s="77">
        <f t="shared" si="4"/>
        <v>552581.59080447908</v>
      </c>
      <c r="R45" s="77">
        <f t="shared" si="5"/>
        <v>1993801.9591494154</v>
      </c>
      <c r="S45" s="77">
        <f t="shared" si="6"/>
        <v>725991.94753197825</v>
      </c>
      <c r="T45" s="77">
        <f t="shared" si="7"/>
        <v>462096.73775216966</v>
      </c>
      <c r="V45" s="89">
        <f t="shared" si="60"/>
        <v>402648.14704006154</v>
      </c>
      <c r="W45" s="89">
        <f t="shared" si="60"/>
        <v>877327.58016183495</v>
      </c>
      <c r="X45" s="89">
        <f t="shared" si="60"/>
        <v>538419.42277497472</v>
      </c>
      <c r="Y45" s="89">
        <f t="shared" si="60"/>
        <v>2006217.3084163573</v>
      </c>
      <c r="Z45" s="89">
        <f t="shared" si="60"/>
        <v>728555.76653818577</v>
      </c>
      <c r="AA45" s="89">
        <f t="shared" si="60"/>
        <v>447117.56947901938</v>
      </c>
      <c r="AB45" s="79"/>
      <c r="AC45" s="77">
        <f t="shared" si="57"/>
        <v>17.416403868582361</v>
      </c>
      <c r="AD45" s="77">
        <f t="shared" si="57"/>
        <v>24.121923180146123</v>
      </c>
      <c r="AE45" s="77">
        <f t="shared" si="57"/>
        <v>91.92267036268737</v>
      </c>
      <c r="AF45" s="77">
        <f t="shared" si="57"/>
        <v>19.26756577263296</v>
      </c>
      <c r="AG45" s="77">
        <f t="shared" si="57"/>
        <v>2.2595247094540691</v>
      </c>
      <c r="AH45" s="77">
        <f t="shared" si="57"/>
        <v>123.39814027987985</v>
      </c>
    </row>
    <row r="46" spans="8:34" x14ac:dyDescent="0.25">
      <c r="H46" s="69">
        <f t="shared" si="20"/>
        <v>181.77666228188514</v>
      </c>
      <c r="I46" s="20">
        <f t="shared" ref="I46" si="64">I43+1</f>
        <v>13</v>
      </c>
      <c r="J46" s="80">
        <f t="shared" ref="J46" si="65">J45*SQRT(SUM(V46:AA46)/SUM(O46:T46))</f>
        <v>459.1447247480059</v>
      </c>
      <c r="K46" s="81">
        <f t="shared" si="61"/>
        <v>1.2543760381505564</v>
      </c>
      <c r="L46" s="81">
        <f t="shared" si="61"/>
        <v>1.0826549306513344</v>
      </c>
      <c r="M46" s="81">
        <f t="shared" si="61"/>
        <v>0.7884284001112688</v>
      </c>
      <c r="O46" s="69">
        <f t="shared" si="2"/>
        <v>398836.78924775159</v>
      </c>
      <c r="P46" s="69">
        <f t="shared" si="3"/>
        <v>871342.03913783049</v>
      </c>
      <c r="Q46" s="69">
        <f t="shared" si="4"/>
        <v>552581.59080447908</v>
      </c>
      <c r="R46" s="69">
        <f t="shared" si="5"/>
        <v>2001165.2462611324</v>
      </c>
      <c r="S46" s="69">
        <f t="shared" si="6"/>
        <v>728660.38328515936</v>
      </c>
      <c r="T46" s="69">
        <f t="shared" si="7"/>
        <v>462096.73775216966</v>
      </c>
      <c r="V46" s="82">
        <f t="shared" si="60"/>
        <v>401166.60326590482</v>
      </c>
      <c r="W46" s="82">
        <f t="shared" si="60"/>
        <v>874114.70851976646</v>
      </c>
      <c r="X46" s="82">
        <f t="shared" si="60"/>
        <v>538419.42277497472</v>
      </c>
      <c r="Y46" s="82">
        <f t="shared" si="60"/>
        <v>1998835.43224298</v>
      </c>
      <c r="Z46" s="82">
        <f t="shared" si="60"/>
        <v>725887.71390322328</v>
      </c>
      <c r="AA46" s="82">
        <f t="shared" si="60"/>
        <v>447117.56947901938</v>
      </c>
      <c r="AC46" s="69">
        <f t="shared" si="57"/>
        <v>3.3925136562714573</v>
      </c>
      <c r="AD46" s="69">
        <f t="shared" si="57"/>
        <v>2.2022030513045774</v>
      </c>
      <c r="AE46" s="69">
        <f t="shared" si="57"/>
        <v>91.92267036268737</v>
      </c>
      <c r="AF46" s="69">
        <f t="shared" si="57"/>
        <v>0.67850411235149632</v>
      </c>
      <c r="AG46" s="69">
        <f t="shared" si="57"/>
        <v>2.6426429280501895</v>
      </c>
      <c r="AH46" s="69">
        <f t="shared" si="57"/>
        <v>123.39814027987985</v>
      </c>
    </row>
    <row r="47" spans="8:34" x14ac:dyDescent="0.25">
      <c r="H47" s="69">
        <f t="shared" si="20"/>
        <v>181.59099768848228</v>
      </c>
      <c r="I47" s="17"/>
      <c r="J47" s="83">
        <f t="shared" ref="J47:M50" si="66">J46</f>
        <v>459.1447247480059</v>
      </c>
      <c r="K47" s="84">
        <f t="shared" ref="K47" si="67">K46*SQRT(SUM(Y47:AA47)/SUM(R47:T47))</f>
        <v>1.2540730686448787</v>
      </c>
      <c r="L47" s="81">
        <f t="shared" si="61"/>
        <v>1.0826549306513344</v>
      </c>
      <c r="M47" s="81">
        <f t="shared" si="61"/>
        <v>0.7884284001112688</v>
      </c>
      <c r="O47" s="69">
        <f t="shared" si="2"/>
        <v>397676.24010478269</v>
      </c>
      <c r="P47" s="69">
        <f t="shared" si="3"/>
        <v>868806.57780623797</v>
      </c>
      <c r="Q47" s="69">
        <f t="shared" si="4"/>
        <v>550973.66969760705</v>
      </c>
      <c r="R47" s="69">
        <f t="shared" si="5"/>
        <v>1995342.1861169869</v>
      </c>
      <c r="S47" s="69">
        <f t="shared" si="6"/>
        <v>726540.10199182131</v>
      </c>
      <c r="T47" s="69">
        <f t="shared" si="7"/>
        <v>460752.1126137051</v>
      </c>
      <c r="V47" s="82">
        <f t="shared" si="60"/>
        <v>402337.33842847153</v>
      </c>
      <c r="W47" s="82">
        <f t="shared" si="60"/>
        <v>876665.66071032686</v>
      </c>
      <c r="X47" s="82">
        <f t="shared" si="60"/>
        <v>539990.70648932154</v>
      </c>
      <c r="Y47" s="82">
        <f t="shared" si="60"/>
        <v>2004668.6868201562</v>
      </c>
      <c r="Z47" s="82">
        <f t="shared" si="60"/>
        <v>728006.09131505981</v>
      </c>
      <c r="AA47" s="82">
        <f t="shared" si="60"/>
        <v>448422.40456780547</v>
      </c>
      <c r="AC47" s="69">
        <f t="shared" si="57"/>
        <v>13.578533254080899</v>
      </c>
      <c r="AD47" s="69">
        <f t="shared" si="57"/>
        <v>17.693062019215908</v>
      </c>
      <c r="AE47" s="69">
        <f t="shared" si="57"/>
        <v>55.28527783744606</v>
      </c>
      <c r="AF47" s="69">
        <f t="shared" si="57"/>
        <v>10.872937143182071</v>
      </c>
      <c r="AG47" s="69">
        <f t="shared" si="57"/>
        <v>0.73876142659033728</v>
      </c>
      <c r="AH47" s="69">
        <f t="shared" si="57"/>
        <v>83.608090601369852</v>
      </c>
    </row>
    <row r="48" spans="8:34" x14ac:dyDescent="0.25">
      <c r="H48" s="77">
        <f t="shared" si="20"/>
        <v>143.6674489477254</v>
      </c>
      <c r="I48" s="85"/>
      <c r="J48" s="86">
        <f t="shared" si="66"/>
        <v>459.1447247480059</v>
      </c>
      <c r="K48" s="87">
        <f t="shared" si="66"/>
        <v>1.2540730686448787</v>
      </c>
      <c r="L48" s="88">
        <f t="shared" ref="L48:M48" si="68">L47*SQRT(SUM(V48,Y48)/SUM(O48,R48))</f>
        <v>1.0860330669273019</v>
      </c>
      <c r="M48" s="88">
        <f t="shared" si="68"/>
        <v>0.79081611825792797</v>
      </c>
      <c r="O48" s="77">
        <f t="shared" si="2"/>
        <v>397676.24010478269</v>
      </c>
      <c r="P48" s="77">
        <f t="shared" si="3"/>
        <v>868806.57780623797</v>
      </c>
      <c r="Q48" s="77">
        <f t="shared" si="4"/>
        <v>550973.66969760705</v>
      </c>
      <c r="R48" s="77">
        <f t="shared" si="5"/>
        <v>1994860.2510214497</v>
      </c>
      <c r="S48" s="77">
        <f t="shared" si="6"/>
        <v>726364.62072554964</v>
      </c>
      <c r="T48" s="77">
        <f t="shared" si="7"/>
        <v>460640.82713347196</v>
      </c>
      <c r="V48" s="89">
        <f t="shared" si="60"/>
        <v>402337.33842847153</v>
      </c>
      <c r="W48" s="89">
        <f t="shared" si="60"/>
        <v>876665.66071032686</v>
      </c>
      <c r="X48" s="89">
        <f t="shared" si="60"/>
        <v>539990.70648932154</v>
      </c>
      <c r="Y48" s="89">
        <f t="shared" si="60"/>
        <v>2005152.9915200011</v>
      </c>
      <c r="Z48" s="89">
        <f t="shared" si="60"/>
        <v>728181.96914158424</v>
      </c>
      <c r="AA48" s="89">
        <f t="shared" si="60"/>
        <v>448530.73821888492</v>
      </c>
      <c r="AB48" s="79"/>
      <c r="AC48" s="77">
        <f t="shared" si="57"/>
        <v>13.578533254080899</v>
      </c>
      <c r="AD48" s="77">
        <f t="shared" si="57"/>
        <v>17.693062019215908</v>
      </c>
      <c r="AE48" s="77">
        <f t="shared" si="57"/>
        <v>55.28527783744606</v>
      </c>
      <c r="AF48" s="77">
        <f t="shared" si="57"/>
        <v>13.24254145070182</v>
      </c>
      <c r="AG48" s="77">
        <f t="shared" si="57"/>
        <v>1.135321679356005</v>
      </c>
      <c r="AH48" s="77">
        <f t="shared" si="57"/>
        <v>80.656261447681587</v>
      </c>
    </row>
    <row r="49" spans="8:34" x14ac:dyDescent="0.25">
      <c r="H49" s="69">
        <f t="shared" si="20"/>
        <v>117.0033436579136</v>
      </c>
      <c r="I49" s="20">
        <f t="shared" ref="I49" si="69">I46+1</f>
        <v>14</v>
      </c>
      <c r="J49" s="80">
        <f t="shared" ref="J49" si="70">J48*SQRT(SUM(V49:AA49)/SUM(O49:T49))</f>
        <v>458.08565610173679</v>
      </c>
      <c r="K49" s="81">
        <f t="shared" si="66"/>
        <v>1.2540730686448787</v>
      </c>
      <c r="L49" s="81">
        <f t="shared" si="66"/>
        <v>1.0860330669273019</v>
      </c>
      <c r="M49" s="81">
        <f t="shared" si="66"/>
        <v>0.79081611825792797</v>
      </c>
      <c r="O49" s="69">
        <f t="shared" si="2"/>
        <v>398917.08286525495</v>
      </c>
      <c r="P49" s="69">
        <f t="shared" si="3"/>
        <v>871437.71746517473</v>
      </c>
      <c r="Q49" s="69">
        <f t="shared" si="4"/>
        <v>550973.66969760705</v>
      </c>
      <c r="R49" s="69">
        <f t="shared" si="5"/>
        <v>2001084.6809747748</v>
      </c>
      <c r="S49" s="69">
        <f t="shared" si="6"/>
        <v>728564.381649627</v>
      </c>
      <c r="T49" s="69">
        <f t="shared" si="7"/>
        <v>460640.82713347196</v>
      </c>
      <c r="V49" s="82">
        <f t="shared" si="60"/>
        <v>401085.85686726379</v>
      </c>
      <c r="W49" s="82">
        <f t="shared" si="60"/>
        <v>874018.73627580458</v>
      </c>
      <c r="X49" s="82">
        <f t="shared" si="60"/>
        <v>539990.70648932154</v>
      </c>
      <c r="Y49" s="82">
        <f t="shared" si="60"/>
        <v>1998915.9069727659</v>
      </c>
      <c r="Z49" s="82">
        <f t="shared" si="60"/>
        <v>725983.36283899716</v>
      </c>
      <c r="AA49" s="82">
        <f t="shared" si="60"/>
        <v>448530.73821888492</v>
      </c>
      <c r="AC49" s="69">
        <f t="shared" si="57"/>
        <v>2.9397325186012697</v>
      </c>
      <c r="AD49" s="69">
        <f t="shared" si="57"/>
        <v>1.9082864336444414</v>
      </c>
      <c r="AE49" s="69">
        <f t="shared" si="57"/>
        <v>55.28527783744606</v>
      </c>
      <c r="AF49" s="69">
        <f t="shared" si="57"/>
        <v>0.58794754076334721</v>
      </c>
      <c r="AG49" s="69">
        <f t="shared" si="57"/>
        <v>2.2899431695886898</v>
      </c>
      <c r="AH49" s="69">
        <f t="shared" si="57"/>
        <v>80.656261447681587</v>
      </c>
    </row>
    <row r="50" spans="8:34" x14ac:dyDescent="0.25">
      <c r="H50" s="69">
        <f t="shared" si="20"/>
        <v>116.63529413983565</v>
      </c>
      <c r="I50" s="17"/>
      <c r="J50" s="83">
        <f t="shared" ref="J50:M53" si="71">J49</f>
        <v>458.08565610173679</v>
      </c>
      <c r="K50" s="84">
        <f t="shared" ref="K50" si="72">K49*SQRT(SUM(Y50:AA50)/SUM(R50:T50))</f>
        <v>1.2536466243120541</v>
      </c>
      <c r="L50" s="81">
        <f t="shared" si="66"/>
        <v>1.0860330669273019</v>
      </c>
      <c r="M50" s="81">
        <f t="shared" si="66"/>
        <v>0.79081611825792797</v>
      </c>
      <c r="O50" s="69">
        <f t="shared" si="2"/>
        <v>397996.93600925966</v>
      </c>
      <c r="P50" s="69">
        <f t="shared" si="3"/>
        <v>869427.64893122786</v>
      </c>
      <c r="Q50" s="69">
        <f t="shared" si="4"/>
        <v>549702.78732208419</v>
      </c>
      <c r="R50" s="69">
        <f t="shared" si="5"/>
        <v>1996468.9554095666</v>
      </c>
      <c r="S50" s="69">
        <f t="shared" si="6"/>
        <v>726883.86643992481</v>
      </c>
      <c r="T50" s="69">
        <f t="shared" si="7"/>
        <v>459578.30755976617</v>
      </c>
      <c r="V50" s="82">
        <f t="shared" si="60"/>
        <v>402013.14513707097</v>
      </c>
      <c r="W50" s="82">
        <f t="shared" si="60"/>
        <v>876039.41914921859</v>
      </c>
      <c r="X50" s="82">
        <f t="shared" si="60"/>
        <v>541239.13507227739</v>
      </c>
      <c r="Y50" s="82">
        <f t="shared" si="60"/>
        <v>2003537.2897543593</v>
      </c>
      <c r="Z50" s="82">
        <f t="shared" si="60"/>
        <v>727661.79613428679</v>
      </c>
      <c r="AA50" s="82">
        <f t="shared" si="60"/>
        <v>449567.71642461605</v>
      </c>
      <c r="AC50" s="69">
        <f t="shared" si="57"/>
        <v>10.081146330502142</v>
      </c>
      <c r="AD50" s="69">
        <f t="shared" si="57"/>
        <v>12.522625900855603</v>
      </c>
      <c r="AE50" s="69">
        <f t="shared" si="57"/>
        <v>32.831485270482801</v>
      </c>
      <c r="AF50" s="69">
        <f t="shared" si="57"/>
        <v>6.2451639259629221</v>
      </c>
      <c r="AG50" s="69">
        <f t="shared" si="57"/>
        <v>0.20802875709491356</v>
      </c>
      <c r="AH50" s="69">
        <f t="shared" si="57"/>
        <v>55.114893473015229</v>
      </c>
    </row>
    <row r="51" spans="8:34" x14ac:dyDescent="0.25">
      <c r="H51" s="77">
        <f t="shared" si="20"/>
        <v>90.789228830114951</v>
      </c>
      <c r="I51" s="85"/>
      <c r="J51" s="86">
        <f t="shared" si="71"/>
        <v>458.08565610173679</v>
      </c>
      <c r="K51" s="87">
        <f t="shared" si="71"/>
        <v>1.2536466243120541</v>
      </c>
      <c r="L51" s="88">
        <f t="shared" ref="L51:M51" si="73">L50*SQRT(SUM(V51,Y51)/SUM(O51,R51))</f>
        <v>1.0888524750078006</v>
      </c>
      <c r="M51" s="88">
        <f t="shared" si="73"/>
        <v>0.79276698831351611</v>
      </c>
      <c r="O51" s="77">
        <f t="shared" si="2"/>
        <v>397996.93600925966</v>
      </c>
      <c r="P51" s="77">
        <f t="shared" si="3"/>
        <v>869427.64893122786</v>
      </c>
      <c r="Q51" s="77">
        <f t="shared" si="4"/>
        <v>549702.78732208419</v>
      </c>
      <c r="R51" s="77">
        <f t="shared" si="5"/>
        <v>1995790.0612581959</v>
      </c>
      <c r="S51" s="77">
        <f t="shared" si="6"/>
        <v>726636.69144413306</v>
      </c>
      <c r="T51" s="77">
        <f t="shared" si="7"/>
        <v>459422.0291341719</v>
      </c>
      <c r="V51" s="89">
        <f t="shared" si="60"/>
        <v>402013.14513707097</v>
      </c>
      <c r="W51" s="89">
        <f t="shared" si="60"/>
        <v>876039.41914921859</v>
      </c>
      <c r="X51" s="89">
        <f t="shared" si="60"/>
        <v>541239.13507227739</v>
      </c>
      <c r="Y51" s="89">
        <f t="shared" si="60"/>
        <v>2004218.8192270584</v>
      </c>
      <c r="Z51" s="89">
        <f t="shared" si="60"/>
        <v>727909.31983287667</v>
      </c>
      <c r="AA51" s="89">
        <f t="shared" si="60"/>
        <v>449720.6427765658</v>
      </c>
      <c r="AB51" s="79"/>
      <c r="AC51" s="77">
        <f t="shared" si="57"/>
        <v>10.081146330502142</v>
      </c>
      <c r="AD51" s="77">
        <f t="shared" si="57"/>
        <v>12.522625900855603</v>
      </c>
      <c r="AE51" s="77">
        <f t="shared" si="57"/>
        <v>32.831485270482801</v>
      </c>
      <c r="AF51" s="77">
        <f t="shared" si="57"/>
        <v>8.8804852543306598</v>
      </c>
      <c r="AG51" s="77">
        <f t="shared" si="57"/>
        <v>0.55673155514836492</v>
      </c>
      <c r="AH51" s="77">
        <f t="shared" si="57"/>
        <v>51.762819828516086</v>
      </c>
    </row>
    <row r="52" spans="8:34" x14ac:dyDescent="0.25">
      <c r="H52" s="69">
        <f t="shared" si="20"/>
        <v>74.290933626736063</v>
      </c>
      <c r="I52" s="20">
        <f t="shared" ref="I52" si="74">I49+1</f>
        <v>15</v>
      </c>
      <c r="J52" s="80">
        <f t="shared" ref="J52" si="75">J51*SQRT(SUM(V52:AA52)/SUM(O52:T52))</f>
        <v>457.25430367831086</v>
      </c>
      <c r="K52" s="81">
        <f t="shared" si="71"/>
        <v>1.2536466243120541</v>
      </c>
      <c r="L52" s="81">
        <f t="shared" si="71"/>
        <v>1.0888524750078006</v>
      </c>
      <c r="M52" s="81">
        <f t="shared" si="71"/>
        <v>0.79276698831351611</v>
      </c>
      <c r="O52" s="69">
        <f t="shared" si="2"/>
        <v>399030.16032955865</v>
      </c>
      <c r="P52" s="69">
        <f t="shared" si="3"/>
        <v>871572.44634574791</v>
      </c>
      <c r="Q52" s="69">
        <f t="shared" si="4"/>
        <v>549702.78732208419</v>
      </c>
      <c r="R52" s="69">
        <f t="shared" si="5"/>
        <v>2000971.2539833956</v>
      </c>
      <c r="S52" s="69">
        <f t="shared" si="6"/>
        <v>728429.23680316377</v>
      </c>
      <c r="T52" s="69">
        <f t="shared" si="7"/>
        <v>459422.0291341719</v>
      </c>
      <c r="V52" s="82">
        <f t="shared" si="60"/>
        <v>400972.19685814274</v>
      </c>
      <c r="W52" s="82">
        <f t="shared" si="60"/>
        <v>873883.62924433267</v>
      </c>
      <c r="X52" s="82">
        <f t="shared" si="60"/>
        <v>541239.13507227739</v>
      </c>
      <c r="Y52" s="82">
        <f t="shared" si="60"/>
        <v>1999029.2174548113</v>
      </c>
      <c r="Z52" s="82">
        <f t="shared" si="60"/>
        <v>726118.05390457867</v>
      </c>
      <c r="AA52" s="82">
        <f t="shared" si="60"/>
        <v>449720.6427765658</v>
      </c>
      <c r="AC52" s="69">
        <f t="shared" si="57"/>
        <v>2.3571877012631335</v>
      </c>
      <c r="AD52" s="69">
        <f t="shared" si="57"/>
        <v>1.5301355349832524</v>
      </c>
      <c r="AE52" s="69">
        <f t="shared" si="57"/>
        <v>32.831485270482801</v>
      </c>
      <c r="AF52" s="69">
        <f t="shared" si="57"/>
        <v>0.47143820701270589</v>
      </c>
      <c r="AG52" s="69">
        <f t="shared" si="57"/>
        <v>1.8361622878569765</v>
      </c>
      <c r="AH52" s="69">
        <f t="shared" si="57"/>
        <v>51.762819828516086</v>
      </c>
    </row>
    <row r="53" spans="8:34" x14ac:dyDescent="0.25">
      <c r="H53" s="69">
        <f t="shared" si="20"/>
        <v>73.840231230871865</v>
      </c>
      <c r="I53" s="17"/>
      <c r="J53" s="83">
        <f t="shared" ref="J53:M56" si="76">J52</f>
        <v>457.25430367831086</v>
      </c>
      <c r="K53" s="84">
        <f t="shared" ref="K53" si="77">K52*SQRT(SUM(Y53:AA53)/SUM(R53:T53))</f>
        <v>1.2531748879642615</v>
      </c>
      <c r="L53" s="81">
        <f t="shared" si="71"/>
        <v>1.0888524750078006</v>
      </c>
      <c r="M53" s="81">
        <f t="shared" si="71"/>
        <v>0.79276698831351611</v>
      </c>
      <c r="O53" s="69">
        <f t="shared" si="2"/>
        <v>398305.98421447776</v>
      </c>
      <c r="P53" s="69">
        <f t="shared" si="3"/>
        <v>869990.68132907618</v>
      </c>
      <c r="Q53" s="69">
        <f t="shared" si="4"/>
        <v>548705.16441397299</v>
      </c>
      <c r="R53" s="69">
        <f t="shared" si="5"/>
        <v>1997339.8102150813</v>
      </c>
      <c r="S53" s="69">
        <f t="shared" si="6"/>
        <v>727107.25388742681</v>
      </c>
      <c r="T53" s="69">
        <f t="shared" si="7"/>
        <v>458588.25140677858</v>
      </c>
      <c r="V53" s="82">
        <f t="shared" si="60"/>
        <v>401701.22052156786</v>
      </c>
      <c r="W53" s="82">
        <f t="shared" si="60"/>
        <v>875472.47218604002</v>
      </c>
      <c r="X53" s="82">
        <f t="shared" si="60"/>
        <v>542223.1836924341</v>
      </c>
      <c r="Y53" s="82">
        <f t="shared" si="60"/>
        <v>2002663.732802314</v>
      </c>
      <c r="Z53" s="82">
        <f t="shared" si="60"/>
        <v>727438.23831607762</v>
      </c>
      <c r="AA53" s="82">
        <f t="shared" si="60"/>
        <v>450538.29794838029</v>
      </c>
      <c r="AC53" s="69">
        <f t="shared" si="57"/>
        <v>7.2047360454756735</v>
      </c>
      <c r="AD53" s="69">
        <f t="shared" si="57"/>
        <v>8.6080605705374857</v>
      </c>
      <c r="AE53" s="69">
        <f t="shared" si="57"/>
        <v>19.257197315929243</v>
      </c>
      <c r="AF53" s="69">
        <f t="shared" si="57"/>
        <v>3.5430173952341395</v>
      </c>
      <c r="AG53" s="69">
        <f t="shared" si="57"/>
        <v>3.7658049890728788E-2</v>
      </c>
      <c r="AH53" s="69">
        <f t="shared" si="57"/>
        <v>35.640264249668789</v>
      </c>
    </row>
    <row r="54" spans="8:34" x14ac:dyDescent="0.25">
      <c r="H54" s="77">
        <f t="shared" si="20"/>
        <v>56.629732389535334</v>
      </c>
      <c r="I54" s="85"/>
      <c r="J54" s="86">
        <f t="shared" si="76"/>
        <v>457.25430367831086</v>
      </c>
      <c r="K54" s="87">
        <f t="shared" si="76"/>
        <v>1.2531748879642615</v>
      </c>
      <c r="L54" s="88">
        <f t="shared" ref="L54:M54" si="78">L53*SQRT(SUM(V54,Y54)/SUM(O54,R54))</f>
        <v>1.0911743382326713</v>
      </c>
      <c r="M54" s="88">
        <f t="shared" si="78"/>
        <v>0.79434422963893392</v>
      </c>
      <c r="O54" s="77">
        <f t="shared" si="2"/>
        <v>398305.98421447776</v>
      </c>
      <c r="P54" s="77">
        <f t="shared" si="3"/>
        <v>869990.68132907618</v>
      </c>
      <c r="Q54" s="77">
        <f t="shared" si="4"/>
        <v>548705.16441397299</v>
      </c>
      <c r="R54" s="77">
        <f t="shared" si="5"/>
        <v>1996588.2285738923</v>
      </c>
      <c r="S54" s="77">
        <f t="shared" si="6"/>
        <v>726833.64973634435</v>
      </c>
      <c r="T54" s="77">
        <f t="shared" si="7"/>
        <v>458415.68862659484</v>
      </c>
      <c r="V54" s="89">
        <f t="shared" si="60"/>
        <v>401701.22052156786</v>
      </c>
      <c r="W54" s="89">
        <f t="shared" si="60"/>
        <v>875472.47218604002</v>
      </c>
      <c r="X54" s="89">
        <f t="shared" si="60"/>
        <v>542223.1836924341</v>
      </c>
      <c r="Y54" s="89">
        <f t="shared" si="60"/>
        <v>2003417.6014636175</v>
      </c>
      <c r="Z54" s="89">
        <f t="shared" si="60"/>
        <v>727712.0700542361</v>
      </c>
      <c r="AA54" s="89">
        <f t="shared" si="60"/>
        <v>450707.89541897766</v>
      </c>
      <c r="AB54" s="79"/>
      <c r="AC54" s="77">
        <f t="shared" si="57"/>
        <v>7.2047360454756735</v>
      </c>
      <c r="AD54" s="77">
        <f t="shared" si="57"/>
        <v>8.6080605705374857</v>
      </c>
      <c r="AE54" s="77">
        <f t="shared" si="57"/>
        <v>19.257197315929243</v>
      </c>
      <c r="AF54" s="77">
        <f t="shared" si="57"/>
        <v>5.8300375096969628</v>
      </c>
      <c r="AG54" s="77">
        <f t="shared" si="57"/>
        <v>0.26524512593225424</v>
      </c>
      <c r="AH54" s="77">
        <f t="shared" si="57"/>
        <v>32.674954663300234</v>
      </c>
    </row>
    <row r="55" spans="8:34" x14ac:dyDescent="0.25">
      <c r="H55" s="69">
        <f t="shared" si="20"/>
        <v>46.562300125448736</v>
      </c>
      <c r="I55" s="20">
        <f t="shared" ref="I55" si="79">I52+1</f>
        <v>16</v>
      </c>
      <c r="J55" s="80">
        <f t="shared" ref="J55" si="80">J54*SQRT(SUM(V55:AA55)/SUM(O55:T55))</f>
        <v>456.60593351521163</v>
      </c>
      <c r="K55" s="81">
        <f t="shared" si="76"/>
        <v>1.2531748879642615</v>
      </c>
      <c r="L55" s="81">
        <f t="shared" si="76"/>
        <v>1.0911743382326713</v>
      </c>
      <c r="M55" s="81">
        <f t="shared" si="76"/>
        <v>0.79434422963893392</v>
      </c>
      <c r="O55" s="69">
        <f t="shared" si="2"/>
        <v>399155.32977617736</v>
      </c>
      <c r="P55" s="69">
        <f t="shared" si="3"/>
        <v>871721.56225064385</v>
      </c>
      <c r="Q55" s="69">
        <f t="shared" si="4"/>
        <v>548705.16441397299</v>
      </c>
      <c r="R55" s="69">
        <f t="shared" si="5"/>
        <v>2000845.7426903958</v>
      </c>
      <c r="S55" s="69">
        <f t="shared" si="6"/>
        <v>728279.71407298779</v>
      </c>
      <c r="T55" s="69">
        <f t="shared" si="7"/>
        <v>458415.68862659484</v>
      </c>
      <c r="V55" s="82">
        <f t="shared" si="60"/>
        <v>400846.4576677921</v>
      </c>
      <c r="W55" s="82">
        <f t="shared" si="60"/>
        <v>873734.14349820511</v>
      </c>
      <c r="X55" s="82">
        <f t="shared" si="60"/>
        <v>542223.1836924341</v>
      </c>
      <c r="Y55" s="82">
        <f t="shared" si="60"/>
        <v>1999154.6147987815</v>
      </c>
      <c r="Z55" s="82">
        <f t="shared" si="60"/>
        <v>726267.13282542722</v>
      </c>
      <c r="AA55" s="82">
        <f t="shared" si="60"/>
        <v>450707.89541897766</v>
      </c>
      <c r="AC55" s="69">
        <f t="shared" si="57"/>
        <v>1.7874439692757251</v>
      </c>
      <c r="AD55" s="69">
        <f t="shared" si="57"/>
        <v>1.160294303366618</v>
      </c>
      <c r="AE55" s="69">
        <f t="shared" si="57"/>
        <v>19.257197315929243</v>
      </c>
      <c r="AF55" s="69">
        <f t="shared" si="57"/>
        <v>0.35748917724968293</v>
      </c>
      <c r="AG55" s="69">
        <f t="shared" si="57"/>
        <v>1.3923529604138341</v>
      </c>
      <c r="AH55" s="69">
        <f t="shared" si="57"/>
        <v>32.674954663300234</v>
      </c>
    </row>
    <row r="56" spans="8:34" x14ac:dyDescent="0.25">
      <c r="H56" s="69">
        <f t="shared" si="20"/>
        <v>46.116624186327257</v>
      </c>
      <c r="I56" s="17"/>
      <c r="J56" s="83">
        <f t="shared" ref="J56:M59" si="81">J55</f>
        <v>456.60593351521163</v>
      </c>
      <c r="K56" s="84">
        <f t="shared" ref="K56" si="82">K55*SQRT(SUM(Y56:AA56)/SUM(R56:T56))</f>
        <v>1.2527059649980334</v>
      </c>
      <c r="L56" s="81">
        <f t="shared" si="76"/>
        <v>1.0911743382326713</v>
      </c>
      <c r="M56" s="81">
        <f t="shared" si="76"/>
        <v>0.79434422963893392</v>
      </c>
      <c r="O56" s="69">
        <f t="shared" si="2"/>
        <v>398589.34186925774</v>
      </c>
      <c r="P56" s="69">
        <f t="shared" si="3"/>
        <v>870485.49241609685</v>
      </c>
      <c r="Q56" s="69">
        <f t="shared" si="4"/>
        <v>547927.12021825393</v>
      </c>
      <c r="R56" s="69">
        <f t="shared" si="5"/>
        <v>1998008.615363023</v>
      </c>
      <c r="S56" s="69">
        <f t="shared" si="6"/>
        <v>727247.03962203814</v>
      </c>
      <c r="T56" s="69">
        <f t="shared" si="7"/>
        <v>457765.67166139389</v>
      </c>
      <c r="V56" s="82">
        <f t="shared" si="60"/>
        <v>401415.65062841558</v>
      </c>
      <c r="W56" s="82">
        <f t="shared" si="60"/>
        <v>874974.8263442734</v>
      </c>
      <c r="X56" s="82">
        <f t="shared" si="60"/>
        <v>542993.12842648581</v>
      </c>
      <c r="Y56" s="82">
        <f t="shared" si="60"/>
        <v>2001993.3694195959</v>
      </c>
      <c r="Z56" s="82">
        <f t="shared" si="60"/>
        <v>727298.41583074967</v>
      </c>
      <c r="AA56" s="82">
        <f t="shared" si="60"/>
        <v>451347.89050054213</v>
      </c>
      <c r="AC56" s="69">
        <f t="shared" si="57"/>
        <v>4.9924976731619237</v>
      </c>
      <c r="AD56" s="69">
        <f t="shared" si="57"/>
        <v>5.7733058245776947</v>
      </c>
      <c r="AE56" s="69">
        <f t="shared" si="57"/>
        <v>11.157735648661493</v>
      </c>
      <c r="AF56" s="69">
        <f t="shared" si="57"/>
        <v>1.9847826190015965</v>
      </c>
      <c r="AG56" s="69">
        <f t="shared" si="57"/>
        <v>9.073332196320406E-4</v>
      </c>
      <c r="AH56" s="69">
        <f t="shared" si="57"/>
        <v>22.653071026826396</v>
      </c>
    </row>
    <row r="57" spans="8:34" x14ac:dyDescent="0.25">
      <c r="H57" s="77">
        <f t="shared" si="20"/>
        <v>34.886262084273902</v>
      </c>
      <c r="I57" s="85"/>
      <c r="J57" s="86">
        <f t="shared" si="81"/>
        <v>456.60593351521163</v>
      </c>
      <c r="K57" s="87">
        <f t="shared" si="81"/>
        <v>1.2527059649980334</v>
      </c>
      <c r="L57" s="88">
        <f t="shared" ref="L57:M57" si="83">L56*SQRT(SUM(V57,Y57)/SUM(O57,R57))</f>
        <v>1.0930646348230628</v>
      </c>
      <c r="M57" s="88">
        <f t="shared" si="83"/>
        <v>0.79560751567734833</v>
      </c>
      <c r="O57" s="77">
        <f t="shared" si="2"/>
        <v>398589.34186925774</v>
      </c>
      <c r="P57" s="77">
        <f t="shared" si="3"/>
        <v>870485.49241609685</v>
      </c>
      <c r="Q57" s="77">
        <f t="shared" si="4"/>
        <v>547927.12021825393</v>
      </c>
      <c r="R57" s="77">
        <f t="shared" si="5"/>
        <v>1997260.9845770383</v>
      </c>
      <c r="S57" s="77">
        <f t="shared" si="6"/>
        <v>726974.91252926341</v>
      </c>
      <c r="T57" s="77">
        <f t="shared" si="7"/>
        <v>457594.38125440088</v>
      </c>
      <c r="V57" s="89">
        <f t="shared" si="60"/>
        <v>401415.65062841558</v>
      </c>
      <c r="W57" s="89">
        <f t="shared" si="60"/>
        <v>874974.8263442734</v>
      </c>
      <c r="X57" s="89">
        <f t="shared" si="60"/>
        <v>542993.12842648581</v>
      </c>
      <c r="Y57" s="89">
        <f t="shared" si="60"/>
        <v>2002742.7716699145</v>
      </c>
      <c r="Z57" s="89">
        <f t="shared" si="60"/>
        <v>727570.66401988058</v>
      </c>
      <c r="AA57" s="89">
        <f t="shared" si="60"/>
        <v>451516.84267090604</v>
      </c>
      <c r="AB57" s="79"/>
      <c r="AC57" s="77">
        <f t="shared" si="57"/>
        <v>4.9924976731619237</v>
      </c>
      <c r="AD57" s="77">
        <f t="shared" si="57"/>
        <v>5.7733058245776947</v>
      </c>
      <c r="AE57" s="77">
        <f t="shared" si="57"/>
        <v>11.157735648661493</v>
      </c>
      <c r="AF57" s="77">
        <f t="shared" si="57"/>
        <v>3.7562469527790183</v>
      </c>
      <c r="AG57" s="77">
        <f t="shared" si="57"/>
        <v>0.12200368939263388</v>
      </c>
      <c r="AH57" s="77">
        <f t="shared" si="57"/>
        <v>20.314834397754495</v>
      </c>
    </row>
    <row r="58" spans="8:34" x14ac:dyDescent="0.25">
      <c r="H58" s="69">
        <f t="shared" si="20"/>
        <v>28.823591336600167</v>
      </c>
      <c r="I58" s="20">
        <f t="shared" ref="I58" si="84">I55+1</f>
        <v>17</v>
      </c>
      <c r="J58" s="80">
        <f t="shared" ref="J58" si="85">J57*SQRT(SUM(V58:AA58)/SUM(O58:T58))</f>
        <v>456.10341877814039</v>
      </c>
      <c r="K58" s="81">
        <f t="shared" si="81"/>
        <v>1.2527059649980334</v>
      </c>
      <c r="L58" s="81">
        <f t="shared" si="81"/>
        <v>1.0930646348230628</v>
      </c>
      <c r="M58" s="81">
        <f t="shared" si="81"/>
        <v>0.79560751567734833</v>
      </c>
      <c r="O58" s="69">
        <f t="shared" si="2"/>
        <v>399279.83838067885</v>
      </c>
      <c r="P58" s="69">
        <f t="shared" si="3"/>
        <v>871869.86977817758</v>
      </c>
      <c r="Q58" s="69">
        <f t="shared" si="4"/>
        <v>547927.12021825393</v>
      </c>
      <c r="R58" s="69">
        <f t="shared" si="5"/>
        <v>2000720.9409717084</v>
      </c>
      <c r="S58" s="69">
        <f t="shared" si="6"/>
        <v>728131.05771545449</v>
      </c>
      <c r="T58" s="69">
        <f t="shared" si="7"/>
        <v>457594.38125440088</v>
      </c>
      <c r="V58" s="82">
        <f t="shared" si="60"/>
        <v>400721.46053979784</v>
      </c>
      <c r="W58" s="82">
        <f t="shared" si="60"/>
        <v>873585.51885244588</v>
      </c>
      <c r="X58" s="82">
        <f t="shared" si="60"/>
        <v>542993.12842648581</v>
      </c>
      <c r="Y58" s="82">
        <f t="shared" si="60"/>
        <v>1999279.3188125894</v>
      </c>
      <c r="Z58" s="82">
        <f t="shared" si="60"/>
        <v>726415.40864118584</v>
      </c>
      <c r="AA58" s="82">
        <f t="shared" si="60"/>
        <v>451516.84267090604</v>
      </c>
      <c r="AC58" s="69">
        <f t="shared" si="57"/>
        <v>1.2989204765427607</v>
      </c>
      <c r="AD58" s="69">
        <f t="shared" si="57"/>
        <v>0.84317607776060277</v>
      </c>
      <c r="AE58" s="69">
        <f t="shared" si="57"/>
        <v>11.157735648661493</v>
      </c>
      <c r="AF58" s="69">
        <f t="shared" si="57"/>
        <v>0.25978429777188428</v>
      </c>
      <c r="AG58" s="69">
        <f t="shared" si="57"/>
        <v>1.0118111857826664</v>
      </c>
      <c r="AH58" s="69">
        <f t="shared" si="57"/>
        <v>20.314834397754495</v>
      </c>
    </row>
    <row r="59" spans="8:34" x14ac:dyDescent="0.25">
      <c r="H59" s="69">
        <f t="shared" si="20"/>
        <v>28.433748968403037</v>
      </c>
      <c r="I59" s="17"/>
      <c r="J59" s="83">
        <f t="shared" ref="J59:M62" si="86">J58</f>
        <v>456.10341877814039</v>
      </c>
      <c r="K59" s="84">
        <f t="shared" ref="K59" si="87">K58*SQRT(SUM(Y59:AA59)/SUM(R59:T59))</f>
        <v>1.2522675559911374</v>
      </c>
      <c r="L59" s="81">
        <f t="shared" si="81"/>
        <v>1.0930646348230628</v>
      </c>
      <c r="M59" s="81">
        <f t="shared" si="81"/>
        <v>0.79560751567734833</v>
      </c>
      <c r="O59" s="69">
        <f t="shared" si="2"/>
        <v>398840.41351062281</v>
      </c>
      <c r="P59" s="69">
        <f t="shared" si="3"/>
        <v>870910.33897445165</v>
      </c>
      <c r="Q59" s="69">
        <f t="shared" si="4"/>
        <v>547324.10253376851</v>
      </c>
      <c r="R59" s="69">
        <f t="shared" si="5"/>
        <v>1998519.0603481578</v>
      </c>
      <c r="S59" s="69">
        <f t="shared" si="6"/>
        <v>727329.71774116985</v>
      </c>
      <c r="T59" s="69">
        <f t="shared" si="7"/>
        <v>457090.77868749801</v>
      </c>
      <c r="V59" s="82">
        <f t="shared" si="60"/>
        <v>401162.95786494709</v>
      </c>
      <c r="W59" s="82">
        <f t="shared" si="60"/>
        <v>874547.99705199839</v>
      </c>
      <c r="X59" s="82">
        <f t="shared" si="60"/>
        <v>543591.3744337043</v>
      </c>
      <c r="Y59" s="82">
        <f t="shared" si="60"/>
        <v>2001482.0370555627</v>
      </c>
      <c r="Z59" s="82">
        <f t="shared" si="60"/>
        <v>727215.74126981583</v>
      </c>
      <c r="AA59" s="82">
        <f t="shared" si="60"/>
        <v>452014.30411964032</v>
      </c>
      <c r="AC59" s="69">
        <f t="shared" si="57"/>
        <v>3.3713755697689525</v>
      </c>
      <c r="AD59" s="69">
        <f t="shared" si="57"/>
        <v>3.7905719043687762</v>
      </c>
      <c r="AE59" s="69">
        <f t="shared" si="57"/>
        <v>6.3860583816645082</v>
      </c>
      <c r="AF59" s="69">
        <f t="shared" si="57"/>
        <v>1.0974037205412057</v>
      </c>
      <c r="AG59" s="69">
        <f t="shared" si="57"/>
        <v>4.4655311258130614E-3</v>
      </c>
      <c r="AH59" s="69">
        <f t="shared" si="57"/>
        <v>14.173716229130909</v>
      </c>
    </row>
    <row r="60" spans="8:34" x14ac:dyDescent="0.25">
      <c r="H60" s="77">
        <f t="shared" si="20"/>
        <v>21.236538255219941</v>
      </c>
      <c r="I60" s="85"/>
      <c r="J60" s="86">
        <f t="shared" si="86"/>
        <v>456.10341877814039</v>
      </c>
      <c r="K60" s="87">
        <f t="shared" si="86"/>
        <v>1.2522675559911374</v>
      </c>
      <c r="L60" s="88">
        <f t="shared" ref="L60:M60" si="88">L59*SQRT(SUM(V60,Y60)/SUM(O60,R60))</f>
        <v>1.0945881618768454</v>
      </c>
      <c r="M60" s="88">
        <f t="shared" si="88"/>
        <v>0.79661081577536141</v>
      </c>
      <c r="O60" s="77">
        <f t="shared" si="2"/>
        <v>398840.41351062281</v>
      </c>
      <c r="P60" s="77">
        <f t="shared" si="3"/>
        <v>870910.33897445165</v>
      </c>
      <c r="Q60" s="77">
        <f t="shared" si="4"/>
        <v>547324.10253376851</v>
      </c>
      <c r="R60" s="77">
        <f t="shared" si="5"/>
        <v>1997819.639429769</v>
      </c>
      <c r="S60" s="77">
        <f t="shared" si="6"/>
        <v>727075.17444996641</v>
      </c>
      <c r="T60" s="77">
        <f t="shared" si="7"/>
        <v>456930.81081000331</v>
      </c>
      <c r="V60" s="89">
        <f t="shared" si="60"/>
        <v>401162.95786494709</v>
      </c>
      <c r="W60" s="89">
        <f t="shared" si="60"/>
        <v>874547.99705199839</v>
      </c>
      <c r="X60" s="89">
        <f t="shared" si="60"/>
        <v>543591.3744337043</v>
      </c>
      <c r="Y60" s="89">
        <f t="shared" si="60"/>
        <v>2002182.7401505106</v>
      </c>
      <c r="Z60" s="89">
        <f t="shared" si="60"/>
        <v>727470.33377235557</v>
      </c>
      <c r="AA60" s="89">
        <f t="shared" si="60"/>
        <v>452172.55076687137</v>
      </c>
      <c r="AB60" s="79"/>
      <c r="AC60" s="77">
        <f t="shared" si="57"/>
        <v>3.3713755697689525</v>
      </c>
      <c r="AD60" s="77">
        <f t="shared" si="57"/>
        <v>3.7905719043687762</v>
      </c>
      <c r="AE60" s="77">
        <f t="shared" si="57"/>
        <v>6.3860583816645082</v>
      </c>
      <c r="AF60" s="77">
        <f t="shared" si="57"/>
        <v>2.3795802796166852</v>
      </c>
      <c r="AG60" s="77">
        <f t="shared" si="57"/>
        <v>5.3676867471536292E-2</v>
      </c>
      <c r="AH60" s="77">
        <f t="shared" si="57"/>
        <v>12.452485965512578</v>
      </c>
    </row>
    <row r="61" spans="8:34" x14ac:dyDescent="0.25">
      <c r="H61" s="69">
        <f t="shared" si="20"/>
        <v>17.631701278508096</v>
      </c>
      <c r="I61" s="20">
        <f t="shared" ref="I61" si="89">I58+1</f>
        <v>18</v>
      </c>
      <c r="J61" s="80">
        <f t="shared" ref="J61" si="90">J60*SQRT(SUM(V61:AA61)/SUM(O61:T61))</f>
        <v>455.71630700643959</v>
      </c>
      <c r="K61" s="81">
        <f t="shared" si="86"/>
        <v>1.2522675559911374</v>
      </c>
      <c r="L61" s="81">
        <f t="shared" si="86"/>
        <v>1.0945881618768454</v>
      </c>
      <c r="M61" s="81">
        <f t="shared" si="86"/>
        <v>0.79661081577536141</v>
      </c>
      <c r="O61" s="69">
        <f t="shared" si="2"/>
        <v>399396.32222888782</v>
      </c>
      <c r="P61" s="69">
        <f t="shared" si="3"/>
        <v>872008.59962588584</v>
      </c>
      <c r="Q61" s="69">
        <f t="shared" si="4"/>
        <v>547324.10253376851</v>
      </c>
      <c r="R61" s="69">
        <f t="shared" si="5"/>
        <v>2000604.2252376725</v>
      </c>
      <c r="S61" s="69">
        <f t="shared" si="6"/>
        <v>727992.05190450815</v>
      </c>
      <c r="T61" s="69">
        <f t="shared" si="7"/>
        <v>456930.81081000331</v>
      </c>
      <c r="V61" s="82">
        <f t="shared" si="60"/>
        <v>400604.59021529637</v>
      </c>
      <c r="W61" s="82">
        <f t="shared" si="60"/>
        <v>873446.53812904179</v>
      </c>
      <c r="X61" s="82">
        <f t="shared" si="60"/>
        <v>543591.3744337043</v>
      </c>
      <c r="Y61" s="82">
        <f t="shared" si="60"/>
        <v>1999395.9572512642</v>
      </c>
      <c r="Z61" s="82">
        <f t="shared" si="60"/>
        <v>726554.11340135173</v>
      </c>
      <c r="AA61" s="82">
        <f t="shared" si="60"/>
        <v>452172.55076687137</v>
      </c>
      <c r="AC61" s="69">
        <f t="shared" si="57"/>
        <v>0.91244418401578631</v>
      </c>
      <c r="AD61" s="69">
        <f t="shared" si="57"/>
        <v>0.59230038199024404</v>
      </c>
      <c r="AE61" s="69">
        <f t="shared" si="57"/>
        <v>6.3860583816645082</v>
      </c>
      <c r="AF61" s="69">
        <f t="shared" si="57"/>
        <v>0.18248893670958641</v>
      </c>
      <c r="AG61" s="69">
        <f t="shared" si="57"/>
        <v>0.71076040532724061</v>
      </c>
      <c r="AH61" s="69">
        <f t="shared" si="57"/>
        <v>12.452485965512578</v>
      </c>
    </row>
    <row r="62" spans="8:34" x14ac:dyDescent="0.25">
      <c r="H62" s="69">
        <f t="shared" si="20"/>
        <v>17.31706665424235</v>
      </c>
      <c r="I62" s="17"/>
      <c r="J62" s="83">
        <f t="shared" ref="J62:M65" si="91">J61</f>
        <v>455.71630700643959</v>
      </c>
      <c r="K62" s="84">
        <f t="shared" ref="K62" si="92">K61*SQRT(SUM(Y62:AA62)/SUM(R62:T62))</f>
        <v>1.2518738299741285</v>
      </c>
      <c r="L62" s="81">
        <f t="shared" si="86"/>
        <v>1.0945881618768454</v>
      </c>
      <c r="M62" s="81">
        <f t="shared" si="86"/>
        <v>0.79661081577536141</v>
      </c>
      <c r="O62" s="69">
        <f t="shared" si="2"/>
        <v>399057.33985878632</v>
      </c>
      <c r="P62" s="69">
        <f t="shared" si="3"/>
        <v>871268.49380768382</v>
      </c>
      <c r="Q62" s="69">
        <f t="shared" si="4"/>
        <v>546859.56840772752</v>
      </c>
      <c r="R62" s="69">
        <f t="shared" si="5"/>
        <v>1998906.238741148</v>
      </c>
      <c r="S62" s="69">
        <f t="shared" si="6"/>
        <v>727374.17823508498</v>
      </c>
      <c r="T62" s="69">
        <f t="shared" si="7"/>
        <v>456542.99680020876</v>
      </c>
      <c r="V62" s="82">
        <f t="shared" si="60"/>
        <v>400944.88690928218</v>
      </c>
      <c r="W62" s="82">
        <f t="shared" si="60"/>
        <v>874188.494103982</v>
      </c>
      <c r="X62" s="82">
        <f t="shared" si="60"/>
        <v>544053.13236688124</v>
      </c>
      <c r="Y62" s="82">
        <f t="shared" si="60"/>
        <v>2001094.359742997</v>
      </c>
      <c r="Z62" s="82">
        <f t="shared" si="60"/>
        <v>727171.29046030517</v>
      </c>
      <c r="AA62" s="82">
        <f t="shared" si="60"/>
        <v>452556.65226719226</v>
      </c>
      <c r="AC62" s="69">
        <f t="shared" si="57"/>
        <v>2.2267680683371371</v>
      </c>
      <c r="AD62" s="69">
        <f t="shared" si="57"/>
        <v>2.442457120120535</v>
      </c>
      <c r="AE62" s="69">
        <f t="shared" si="57"/>
        <v>3.6098655176065382</v>
      </c>
      <c r="AF62" s="69">
        <f t="shared" si="57"/>
        <v>0.59848414506867931</v>
      </c>
      <c r="AG62" s="69">
        <f t="shared" si="57"/>
        <v>1.4149935578239252E-2</v>
      </c>
      <c r="AH62" s="69">
        <f t="shared" si="57"/>
        <v>8.7399764917969698</v>
      </c>
    </row>
    <row r="63" spans="8:34" x14ac:dyDescent="0.25">
      <c r="H63" s="77">
        <f t="shared" si="20"/>
        <v>12.779301598015412</v>
      </c>
      <c r="I63" s="85"/>
      <c r="J63" s="86">
        <f t="shared" si="91"/>
        <v>455.71630700643959</v>
      </c>
      <c r="K63" s="87">
        <f t="shared" si="91"/>
        <v>1.2518738299741285</v>
      </c>
      <c r="L63" s="88">
        <f t="shared" ref="L63:M63" si="93">L62*SQRT(SUM(V63,Y63)/SUM(O63,R63))</f>
        <v>1.0958050862921029</v>
      </c>
      <c r="M63" s="88">
        <f t="shared" si="93"/>
        <v>0.79740147253823868</v>
      </c>
      <c r="O63" s="77">
        <f t="shared" si="2"/>
        <v>399057.33985878632</v>
      </c>
      <c r="P63" s="77">
        <f t="shared" si="3"/>
        <v>871268.49380768382</v>
      </c>
      <c r="Q63" s="77">
        <f t="shared" si="4"/>
        <v>546859.56840772752</v>
      </c>
      <c r="R63" s="77">
        <f t="shared" si="5"/>
        <v>1998277.7617132249</v>
      </c>
      <c r="S63" s="77">
        <f t="shared" si="6"/>
        <v>727145.48418587691</v>
      </c>
      <c r="T63" s="77">
        <f t="shared" si="7"/>
        <v>456399.45490705385</v>
      </c>
      <c r="V63" s="89">
        <f t="shared" si="60"/>
        <v>400944.88690928218</v>
      </c>
      <c r="W63" s="89">
        <f t="shared" si="60"/>
        <v>874188.494103982</v>
      </c>
      <c r="X63" s="89">
        <f t="shared" si="60"/>
        <v>544053.13236688124</v>
      </c>
      <c r="Y63" s="89">
        <f t="shared" si="60"/>
        <v>2001723.7226173186</v>
      </c>
      <c r="Z63" s="89">
        <f t="shared" si="60"/>
        <v>727399.99262582767</v>
      </c>
      <c r="AA63" s="89">
        <f t="shared" si="60"/>
        <v>452698.98556300986</v>
      </c>
      <c r="AB63" s="79"/>
      <c r="AC63" s="77">
        <f t="shared" si="57"/>
        <v>2.2267680683371371</v>
      </c>
      <c r="AD63" s="77">
        <f t="shared" si="57"/>
        <v>2.442457120120535</v>
      </c>
      <c r="AE63" s="77">
        <f t="shared" si="57"/>
        <v>3.6098655176065382</v>
      </c>
      <c r="AF63" s="77">
        <f t="shared" si="57"/>
        <v>1.4843305436632293</v>
      </c>
      <c r="AG63" s="77">
        <f t="shared" si="57"/>
        <v>2.226625001920023E-2</v>
      </c>
      <c r="AH63" s="77">
        <f t="shared" si="57"/>
        <v>7.5313791544957107</v>
      </c>
    </row>
    <row r="64" spans="8:34" x14ac:dyDescent="0.25">
      <c r="H64" s="69">
        <f t="shared" si="20"/>
        <v>10.662313194901335</v>
      </c>
      <c r="I64" s="20">
        <f t="shared" ref="I64" si="94">I61+1</f>
        <v>19</v>
      </c>
      <c r="J64" s="80">
        <f t="shared" ref="J64" si="95">J63*SQRT(SUM(V64:AA64)/SUM(O64:T64))</f>
        <v>455.41987350791572</v>
      </c>
      <c r="K64" s="81">
        <f t="shared" si="91"/>
        <v>1.2518738299741285</v>
      </c>
      <c r="L64" s="81">
        <f t="shared" si="91"/>
        <v>1.0958050862921029</v>
      </c>
      <c r="M64" s="81">
        <f t="shared" si="91"/>
        <v>0.79740147253823868</v>
      </c>
      <c r="O64" s="69">
        <f t="shared" si="2"/>
        <v>399500.997699128</v>
      </c>
      <c r="P64" s="69">
        <f t="shared" si="3"/>
        <v>872133.25023989519</v>
      </c>
      <c r="Q64" s="69">
        <f t="shared" si="4"/>
        <v>546859.56840772752</v>
      </c>
      <c r="R64" s="69">
        <f t="shared" si="5"/>
        <v>2000499.3762723715</v>
      </c>
      <c r="S64" s="69">
        <f t="shared" si="6"/>
        <v>727867.1948170684</v>
      </c>
      <c r="T64" s="69">
        <f t="shared" si="7"/>
        <v>456399.45490705385</v>
      </c>
      <c r="V64" s="82">
        <f t="shared" si="60"/>
        <v>400499.62558666547</v>
      </c>
      <c r="W64" s="82">
        <f t="shared" si="60"/>
        <v>873321.69981190143</v>
      </c>
      <c r="X64" s="82">
        <f t="shared" si="60"/>
        <v>544053.13236688124</v>
      </c>
      <c r="Y64" s="82">
        <f t="shared" si="60"/>
        <v>1999500.7483848338</v>
      </c>
      <c r="Z64" s="82">
        <f t="shared" si="60"/>
        <v>726678.74524506251</v>
      </c>
      <c r="AA64" s="82">
        <f t="shared" si="60"/>
        <v>452698.98556300986</v>
      </c>
      <c r="AC64" s="69">
        <f t="shared" si="57"/>
        <v>0.62328579330142031</v>
      </c>
      <c r="AD64" s="69">
        <f t="shared" si="57"/>
        <v>0.40459725095132815</v>
      </c>
      <c r="AE64" s="69">
        <f t="shared" si="57"/>
        <v>3.6098655176065382</v>
      </c>
      <c r="AF64" s="69">
        <f t="shared" si="57"/>
        <v>0.12465720527858137</v>
      </c>
      <c r="AG64" s="69">
        <f t="shared" si="57"/>
        <v>0.48551667638183177</v>
      </c>
      <c r="AH64" s="69">
        <f t="shared" si="57"/>
        <v>7.5313791544957107</v>
      </c>
    </row>
    <row r="65" spans="8:34" x14ac:dyDescent="0.25">
      <c r="H65" s="69">
        <f t="shared" si="20"/>
        <v>10.422570564855839</v>
      </c>
      <c r="I65" s="17"/>
      <c r="J65" s="83">
        <f t="shared" ref="J65:M68" si="96">J64</f>
        <v>455.41987350791572</v>
      </c>
      <c r="K65" s="84">
        <f t="shared" ref="K65" si="97">K64*SQRT(SUM(Y65:AA65)/SUM(R65:T65))</f>
        <v>1.2515302437655738</v>
      </c>
      <c r="L65" s="81">
        <f t="shared" si="91"/>
        <v>1.0958050862921029</v>
      </c>
      <c r="M65" s="81">
        <f t="shared" si="91"/>
        <v>0.79740147253823868</v>
      </c>
      <c r="O65" s="69">
        <f t="shared" si="2"/>
        <v>399241.1310307841</v>
      </c>
      <c r="P65" s="69">
        <f t="shared" si="3"/>
        <v>871565.94662013697</v>
      </c>
      <c r="Q65" s="69">
        <f t="shared" si="4"/>
        <v>546503.84820949892</v>
      </c>
      <c r="R65" s="69">
        <f t="shared" si="5"/>
        <v>1999198.0951468425</v>
      </c>
      <c r="S65" s="69">
        <f t="shared" si="6"/>
        <v>727393.73311358516</v>
      </c>
      <c r="T65" s="69">
        <f t="shared" si="7"/>
        <v>456102.57703575009</v>
      </c>
      <c r="V65" s="82">
        <f t="shared" si="60"/>
        <v>400760.31141105801</v>
      </c>
      <c r="W65" s="82">
        <f t="shared" si="60"/>
        <v>873890.14625412179</v>
      </c>
      <c r="X65" s="82">
        <f t="shared" si="60"/>
        <v>544407.25739038561</v>
      </c>
      <c r="Y65" s="82">
        <f t="shared" si="60"/>
        <v>2000802.2265078225</v>
      </c>
      <c r="Z65" s="82">
        <f t="shared" si="60"/>
        <v>727151.74156183866</v>
      </c>
      <c r="AA65" s="82">
        <f t="shared" si="60"/>
        <v>452993.64803137118</v>
      </c>
      <c r="AC65" s="69">
        <f t="shared" si="57"/>
        <v>1.4424418419816547</v>
      </c>
      <c r="AD65" s="69">
        <f t="shared" si="57"/>
        <v>1.5474197131558338</v>
      </c>
      <c r="AE65" s="69">
        <f t="shared" si="57"/>
        <v>2.0146907934135765</v>
      </c>
      <c r="AF65" s="69">
        <f t="shared" si="57"/>
        <v>0.32165466497719175</v>
      </c>
      <c r="AG65" s="69">
        <f t="shared" si="57"/>
        <v>2.0129969307051864E-2</v>
      </c>
      <c r="AH65" s="69">
        <f t="shared" si="57"/>
        <v>5.3159762120660261</v>
      </c>
    </row>
    <row r="66" spans="8:34" x14ac:dyDescent="0.25">
      <c r="H66" s="77">
        <f t="shared" si="20"/>
        <v>7.6042505038717341</v>
      </c>
      <c r="I66" s="85"/>
      <c r="J66" s="86">
        <f t="shared" si="96"/>
        <v>455.41987350791572</v>
      </c>
      <c r="K66" s="87">
        <f t="shared" si="96"/>
        <v>1.2515302437655738</v>
      </c>
      <c r="L66" s="88">
        <f t="shared" ref="L66:M66" si="98">L65*SQRT(SUM(V66,Y66)/SUM(O66,R66))</f>
        <v>1.0967692003708025</v>
      </c>
      <c r="M66" s="88">
        <f t="shared" si="98"/>
        <v>0.79802006558223237</v>
      </c>
      <c r="O66" s="77">
        <f t="shared" si="2"/>
        <v>399241.1310307841</v>
      </c>
      <c r="P66" s="77">
        <f t="shared" si="3"/>
        <v>871565.94662013697</v>
      </c>
      <c r="Q66" s="77">
        <f t="shared" si="4"/>
        <v>546503.84820949892</v>
      </c>
      <c r="R66" s="77">
        <f t="shared" si="5"/>
        <v>1998649.4001608025</v>
      </c>
      <c r="S66" s="77">
        <f t="shared" si="6"/>
        <v>727194.09442084865</v>
      </c>
      <c r="T66" s="77">
        <f t="shared" si="7"/>
        <v>455977.39624563878</v>
      </c>
      <c r="V66" s="89">
        <f t="shared" si="60"/>
        <v>400760.31141105801</v>
      </c>
      <c r="W66" s="89">
        <f t="shared" si="60"/>
        <v>873890.14625412179</v>
      </c>
      <c r="X66" s="89">
        <f t="shared" si="60"/>
        <v>544407.25739038561</v>
      </c>
      <c r="Y66" s="89">
        <f t="shared" si="60"/>
        <v>2001351.5125154904</v>
      </c>
      <c r="Z66" s="89">
        <f t="shared" si="60"/>
        <v>727351.3686273226</v>
      </c>
      <c r="AA66" s="89">
        <f t="shared" si="60"/>
        <v>453118.00968447694</v>
      </c>
      <c r="AB66" s="79"/>
      <c r="AC66" s="77">
        <f t="shared" si="57"/>
        <v>1.4424418419816547</v>
      </c>
      <c r="AD66" s="77">
        <f t="shared" si="57"/>
        <v>1.5474197131558338</v>
      </c>
      <c r="AE66" s="77">
        <f t="shared" si="57"/>
        <v>2.0146907934135765</v>
      </c>
      <c r="AF66" s="77">
        <f t="shared" si="57"/>
        <v>0.91267629304743292</v>
      </c>
      <c r="AG66" s="77">
        <f t="shared" si="57"/>
        <v>8.5027167327225914E-3</v>
      </c>
      <c r="AH66" s="77">
        <f t="shared" si="57"/>
        <v>4.4968392065246183</v>
      </c>
    </row>
    <row r="67" spans="8:34" x14ac:dyDescent="0.25">
      <c r="H67" s="69">
        <f t="shared" si="20"/>
        <v>6.3761657726386929</v>
      </c>
      <c r="I67" s="20">
        <f t="shared" ref="I67" si="99">I64+1</f>
        <v>20</v>
      </c>
      <c r="J67" s="80">
        <f t="shared" ref="J67" si="100">J66*SQRT(SUM(V67:AA67)/SUM(O67:T67))</f>
        <v>455.1942245220493</v>
      </c>
      <c r="K67" s="81">
        <f t="shared" si="96"/>
        <v>1.2515302437655738</v>
      </c>
      <c r="L67" s="81">
        <f t="shared" si="96"/>
        <v>1.0967692003708025</v>
      </c>
      <c r="M67" s="81">
        <f t="shared" si="96"/>
        <v>0.79802006558223237</v>
      </c>
      <c r="O67" s="69">
        <f t="shared" si="2"/>
        <v>399592.39240019897</v>
      </c>
      <c r="P67" s="69">
        <f t="shared" si="3"/>
        <v>872242.07357817341</v>
      </c>
      <c r="Q67" s="69">
        <f t="shared" si="4"/>
        <v>546503.84820949892</v>
      </c>
      <c r="R67" s="69">
        <f t="shared" si="5"/>
        <v>2000407.8570699592</v>
      </c>
      <c r="S67" s="69">
        <f t="shared" si="6"/>
        <v>727758.22331192042</v>
      </c>
      <c r="T67" s="69">
        <f t="shared" si="7"/>
        <v>455977.39624563878</v>
      </c>
      <c r="V67" s="82">
        <f t="shared" si="60"/>
        <v>400408.02338338108</v>
      </c>
      <c r="W67" s="82">
        <f t="shared" si="60"/>
        <v>873212.74177646241</v>
      </c>
      <c r="X67" s="82">
        <f t="shared" si="60"/>
        <v>544407.25739038561</v>
      </c>
      <c r="Y67" s="82">
        <f t="shared" si="60"/>
        <v>1999592.2260867776</v>
      </c>
      <c r="Z67" s="82">
        <f t="shared" si="60"/>
        <v>726787.5551136313</v>
      </c>
      <c r="AA67" s="82">
        <f t="shared" si="60"/>
        <v>453118.00968447694</v>
      </c>
      <c r="AC67" s="69">
        <f t="shared" si="57"/>
        <v>0.41578357990662579</v>
      </c>
      <c r="AD67" s="69">
        <f t="shared" si="57"/>
        <v>0.26990009014475025</v>
      </c>
      <c r="AE67" s="69">
        <f t="shared" si="57"/>
        <v>2.0146907934135765</v>
      </c>
      <c r="AF67" s="69">
        <f t="shared" si="57"/>
        <v>8.3156736726343536E-2</v>
      </c>
      <c r="AG67" s="69">
        <f t="shared" si="57"/>
        <v>0.32388009715581895</v>
      </c>
      <c r="AH67" s="69">
        <f t="shared" si="57"/>
        <v>4.4968392065246183</v>
      </c>
    </row>
    <row r="68" spans="8:34" x14ac:dyDescent="0.25">
      <c r="H68" s="69">
        <f t="shared" si="20"/>
        <v>6.2012884745634889</v>
      </c>
      <c r="I68" s="17"/>
      <c r="J68" s="83">
        <f t="shared" ref="J68:M71" si="101">J67</f>
        <v>455.1942245220493</v>
      </c>
      <c r="K68" s="84">
        <f t="shared" ref="K68" si="102">K67*SQRT(SUM(Y68:AA68)/SUM(R68:T68))</f>
        <v>1.2512368712873139</v>
      </c>
      <c r="L68" s="81">
        <f t="shared" si="96"/>
        <v>1.0967692003708025</v>
      </c>
      <c r="M68" s="81">
        <f t="shared" si="96"/>
        <v>0.79802006558223237</v>
      </c>
      <c r="O68" s="69">
        <f t="shared" si="2"/>
        <v>399394.40451396443</v>
      </c>
      <c r="P68" s="69">
        <f t="shared" si="3"/>
        <v>871809.89977377409</v>
      </c>
      <c r="Q68" s="69">
        <f t="shared" si="4"/>
        <v>546233.06942645914</v>
      </c>
      <c r="R68" s="69">
        <f t="shared" si="5"/>
        <v>1999416.7057598722</v>
      </c>
      <c r="S68" s="69">
        <f t="shared" si="6"/>
        <v>727397.63758740784</v>
      </c>
      <c r="T68" s="69">
        <f t="shared" si="7"/>
        <v>455751.47102140932</v>
      </c>
      <c r="V68" s="82">
        <f t="shared" si="60"/>
        <v>400606.51374099514</v>
      </c>
      <c r="W68" s="82">
        <f t="shared" si="60"/>
        <v>873645.61099802249</v>
      </c>
      <c r="X68" s="82">
        <f t="shared" si="60"/>
        <v>544677.13108146214</v>
      </c>
      <c r="Y68" s="82">
        <f t="shared" si="60"/>
        <v>2000583.4644058414</v>
      </c>
      <c r="Z68" s="82">
        <f t="shared" si="60"/>
        <v>727147.83840791939</v>
      </c>
      <c r="AA68" s="82">
        <f t="shared" si="60"/>
        <v>453342.62944864563</v>
      </c>
      <c r="AC68" s="69">
        <f t="shared" si="57"/>
        <v>0.91825495941294899</v>
      </c>
      <c r="AD68" s="69">
        <f t="shared" si="57"/>
        <v>0.96531725096190568</v>
      </c>
      <c r="AE68" s="69">
        <f t="shared" si="57"/>
        <v>1.109598830185349</v>
      </c>
      <c r="AF68" s="69">
        <f t="shared" si="57"/>
        <v>0.17016571362343594</v>
      </c>
      <c r="AG68" s="69">
        <f t="shared" si="57"/>
        <v>2.1449872679463217E-2</v>
      </c>
      <c r="AH68" s="69">
        <f t="shared" si="57"/>
        <v>3.1913791457755898</v>
      </c>
    </row>
    <row r="69" spans="8:34" x14ac:dyDescent="0.25">
      <c r="H69" s="77">
        <f t="shared" si="20"/>
        <v>4.4753018835635583</v>
      </c>
      <c r="I69" s="85"/>
      <c r="J69" s="86">
        <f t="shared" si="101"/>
        <v>455.1942245220493</v>
      </c>
      <c r="K69" s="87">
        <f t="shared" si="101"/>
        <v>1.2512368712873139</v>
      </c>
      <c r="L69" s="88">
        <f t="shared" ref="L69:M69" si="103">L68*SQRT(SUM(V69,Y69)/SUM(O69,R69))</f>
        <v>1.0975272889660364</v>
      </c>
      <c r="M69" s="88">
        <f t="shared" si="103"/>
        <v>0.79850074633944057</v>
      </c>
      <c r="O69" s="77">
        <f t="shared" si="2"/>
        <v>399394.40451396443</v>
      </c>
      <c r="P69" s="77">
        <f t="shared" si="3"/>
        <v>871809.89977377409</v>
      </c>
      <c r="Q69" s="77">
        <f t="shared" si="4"/>
        <v>546233.06942645914</v>
      </c>
      <c r="R69" s="77">
        <f t="shared" si="5"/>
        <v>1998948.0204548505</v>
      </c>
      <c r="S69" s="77">
        <f t="shared" si="6"/>
        <v>727227.12756682909</v>
      </c>
      <c r="T69" s="77">
        <f t="shared" si="7"/>
        <v>455644.63785521919</v>
      </c>
      <c r="V69" s="89">
        <f t="shared" si="60"/>
        <v>400606.51374099514</v>
      </c>
      <c r="W69" s="89">
        <f t="shared" si="60"/>
        <v>873645.61099802249</v>
      </c>
      <c r="X69" s="89">
        <f t="shared" si="60"/>
        <v>544677.13108146214</v>
      </c>
      <c r="Y69" s="89">
        <f t="shared" si="60"/>
        <v>2001052.5331668304</v>
      </c>
      <c r="Z69" s="89">
        <f t="shared" si="60"/>
        <v>727318.3298378879</v>
      </c>
      <c r="AA69" s="89">
        <f t="shared" si="60"/>
        <v>453448.92287218058</v>
      </c>
      <c r="AB69" s="79"/>
      <c r="AC69" s="77">
        <f t="shared" si="57"/>
        <v>0.91825495941294899</v>
      </c>
      <c r="AD69" s="77">
        <f t="shared" si="57"/>
        <v>0.96531725096190568</v>
      </c>
      <c r="AE69" s="77">
        <f t="shared" si="57"/>
        <v>1.109598830185349</v>
      </c>
      <c r="AF69" s="77">
        <f t="shared" si="57"/>
        <v>0.55362168104856746</v>
      </c>
      <c r="AG69" s="77">
        <f t="shared" si="57"/>
        <v>2.8592623943494511E-3</v>
      </c>
      <c r="AH69" s="77">
        <f t="shared" si="57"/>
        <v>2.6516364905603687</v>
      </c>
    </row>
    <row r="70" spans="8:34" x14ac:dyDescent="0.25">
      <c r="H70" s="69">
        <f t="shared" si="20"/>
        <v>3.7715570390599673</v>
      </c>
      <c r="I70" s="20">
        <f t="shared" ref="I70" si="104">I67+1</f>
        <v>21</v>
      </c>
      <c r="J70" s="80">
        <f t="shared" ref="J70" si="105">J69*SQRT(SUM(V70:AA70)/SUM(O70:T70))</f>
        <v>455.02348352777108</v>
      </c>
      <c r="K70" s="81">
        <f t="shared" si="101"/>
        <v>1.2512368712873139</v>
      </c>
      <c r="L70" s="81">
        <f t="shared" si="101"/>
        <v>1.0975272889660364</v>
      </c>
      <c r="M70" s="81">
        <f t="shared" si="101"/>
        <v>0.79850074633944057</v>
      </c>
      <c r="O70" s="69">
        <f t="shared" si="2"/>
        <v>399670.46655414562</v>
      </c>
      <c r="P70" s="69">
        <f t="shared" si="3"/>
        <v>872335.0272246222</v>
      </c>
      <c r="Q70" s="69">
        <f t="shared" si="4"/>
        <v>546233.06942645914</v>
      </c>
      <c r="R70" s="69">
        <f t="shared" si="5"/>
        <v>2000329.6964686005</v>
      </c>
      <c r="S70" s="69">
        <f t="shared" si="6"/>
        <v>727665.16678591329</v>
      </c>
      <c r="T70" s="69">
        <f t="shared" si="7"/>
        <v>455644.63785521919</v>
      </c>
      <c r="V70" s="82">
        <f t="shared" si="60"/>
        <v>400329.80515042372</v>
      </c>
      <c r="W70" s="82">
        <f t="shared" si="60"/>
        <v>873119.69460313965</v>
      </c>
      <c r="X70" s="82">
        <f t="shared" si="60"/>
        <v>544677.13108146214</v>
      </c>
      <c r="Y70" s="82">
        <f t="shared" si="60"/>
        <v>1999670.3578723222</v>
      </c>
      <c r="Z70" s="82">
        <f t="shared" si="60"/>
        <v>726880.49940739595</v>
      </c>
      <c r="AA70" s="82">
        <f t="shared" si="60"/>
        <v>453448.92287218058</v>
      </c>
      <c r="AC70" s="69">
        <f t="shared" si="57"/>
        <v>0.27170456919910674</v>
      </c>
      <c r="AD70" s="69">
        <f t="shared" si="57"/>
        <v>0.17637321619325649</v>
      </c>
      <c r="AE70" s="69">
        <f t="shared" si="57"/>
        <v>1.109598830185349</v>
      </c>
      <c r="AF70" s="69">
        <f t="shared" si="57"/>
        <v>5.4340922698675527E-2</v>
      </c>
      <c r="AG70" s="69">
        <f t="shared" si="57"/>
        <v>0.21164785472680189</v>
      </c>
      <c r="AH70" s="69">
        <f t="shared" si="57"/>
        <v>2.6516364905603687</v>
      </c>
    </row>
    <row r="71" spans="8:34" x14ac:dyDescent="0.25">
      <c r="H71" s="69">
        <f t="shared" si="20"/>
        <v>3.6483359818713512</v>
      </c>
      <c r="I71" s="17"/>
      <c r="J71" s="83">
        <f t="shared" ref="J71:M74" si="106">J70</f>
        <v>455.02348352777108</v>
      </c>
      <c r="K71" s="84">
        <f t="shared" ref="K71" si="107">K70*SQRT(SUM(Y71:AA71)/SUM(R71:T71))</f>
        <v>1.2509906636487704</v>
      </c>
      <c r="L71" s="81">
        <f t="shared" si="101"/>
        <v>1.0975272889660364</v>
      </c>
      <c r="M71" s="81">
        <f t="shared" si="101"/>
        <v>0.79850074633944057</v>
      </c>
      <c r="O71" s="69">
        <f t="shared" si="2"/>
        <v>399520.55223369319</v>
      </c>
      <c r="P71" s="69">
        <f t="shared" si="3"/>
        <v>872007.81887735368</v>
      </c>
      <c r="Q71" s="69">
        <f t="shared" si="4"/>
        <v>546028.18023332534</v>
      </c>
      <c r="R71" s="69">
        <f t="shared" si="5"/>
        <v>1999579.3831674645</v>
      </c>
      <c r="S71" s="69">
        <f t="shared" si="6"/>
        <v>727392.22335344984</v>
      </c>
      <c r="T71" s="69">
        <f t="shared" si="7"/>
        <v>455473.72791323432</v>
      </c>
      <c r="V71" s="82">
        <f t="shared" si="60"/>
        <v>400480.02313135221</v>
      </c>
      <c r="W71" s="82">
        <f t="shared" si="60"/>
        <v>873447.32016572519</v>
      </c>
      <c r="X71" s="82">
        <f t="shared" si="60"/>
        <v>544881.51331290312</v>
      </c>
      <c r="Y71" s="82">
        <f t="shared" si="60"/>
        <v>2000420.7053104031</v>
      </c>
      <c r="Z71" s="82">
        <f t="shared" si="60"/>
        <v>727153.25082283502</v>
      </c>
      <c r="AA71" s="82">
        <f t="shared" si="60"/>
        <v>453619.0730353003</v>
      </c>
      <c r="AC71" s="69">
        <f t="shared" si="57"/>
        <v>0.57536504525601095</v>
      </c>
      <c r="AD71" s="69">
        <f t="shared" si="57"/>
        <v>0.59358853321964811</v>
      </c>
      <c r="AE71" s="69">
        <f t="shared" si="57"/>
        <v>0.60263713730884128</v>
      </c>
      <c r="AF71" s="69">
        <f t="shared" si="57"/>
        <v>8.8477867546288863E-2</v>
      </c>
      <c r="AG71" s="69">
        <f t="shared" si="57"/>
        <v>1.9630830313551617E-2</v>
      </c>
      <c r="AH71" s="69">
        <f t="shared" si="57"/>
        <v>1.8918576254156263</v>
      </c>
    </row>
    <row r="72" spans="8:34" x14ac:dyDescent="0.25">
      <c r="H72" s="77">
        <f t="shared" si="20"/>
        <v>2.6052898541775389</v>
      </c>
      <c r="I72" s="85"/>
      <c r="J72" s="86">
        <f t="shared" si="106"/>
        <v>455.02348352777108</v>
      </c>
      <c r="K72" s="87">
        <f t="shared" si="106"/>
        <v>1.2509906636487704</v>
      </c>
      <c r="L72" s="88">
        <f t="shared" ref="L72:M72" si="108">L71*SQRT(SUM(V72,Y72)/SUM(O72,R72))</f>
        <v>1.0981191885648351</v>
      </c>
      <c r="M72" s="88">
        <f t="shared" si="108"/>
        <v>0.79887182838821247</v>
      </c>
      <c r="O72" s="77">
        <f t="shared" si="2"/>
        <v>399520.55223369319</v>
      </c>
      <c r="P72" s="77">
        <f t="shared" si="3"/>
        <v>872007.81887735368</v>
      </c>
      <c r="Q72" s="77">
        <f t="shared" si="4"/>
        <v>546028.18023332534</v>
      </c>
      <c r="R72" s="77">
        <f t="shared" si="5"/>
        <v>1999185.9231206044</v>
      </c>
      <c r="S72" s="77">
        <f t="shared" si="6"/>
        <v>727249.09336286492</v>
      </c>
      <c r="T72" s="77">
        <f t="shared" si="7"/>
        <v>455384.10370734538</v>
      </c>
      <c r="V72" s="89">
        <f t="shared" si="60"/>
        <v>400480.02313135221</v>
      </c>
      <c r="W72" s="89">
        <f t="shared" si="60"/>
        <v>873447.32016572519</v>
      </c>
      <c r="X72" s="89">
        <f t="shared" si="60"/>
        <v>544881.51331290312</v>
      </c>
      <c r="Y72" s="89">
        <f t="shared" si="60"/>
        <v>2000814.4083749098</v>
      </c>
      <c r="Z72" s="89">
        <f t="shared" si="60"/>
        <v>727296.36195063696</v>
      </c>
      <c r="AA72" s="89">
        <f t="shared" si="60"/>
        <v>453708.34986526839</v>
      </c>
      <c r="AB72" s="79"/>
      <c r="AC72" s="77">
        <f t="shared" si="57"/>
        <v>0.57536504525601095</v>
      </c>
      <c r="AD72" s="77">
        <f t="shared" si="57"/>
        <v>0.59358853321964811</v>
      </c>
      <c r="AE72" s="77">
        <f t="shared" si="57"/>
        <v>0.60263713730884128</v>
      </c>
      <c r="AF72" s="77">
        <f t="shared" si="57"/>
        <v>0.33149551420013668</v>
      </c>
      <c r="AG72" s="77">
        <f t="shared" si="57"/>
        <v>7.6804729009683544E-4</v>
      </c>
      <c r="AH72" s="77">
        <f t="shared" si="57"/>
        <v>1.5444817045966173</v>
      </c>
    </row>
    <row r="73" spans="8:34" x14ac:dyDescent="0.25">
      <c r="H73" s="69">
        <f t="shared" si="20"/>
        <v>2.2069870019853033</v>
      </c>
      <c r="I73" s="20">
        <f t="shared" ref="I73" si="109">I70+1</f>
        <v>22</v>
      </c>
      <c r="J73" s="80">
        <f t="shared" ref="J73" si="110">J72*SQRT(SUM(V73:AA73)/SUM(O73:T73))</f>
        <v>454.89507490709241</v>
      </c>
      <c r="K73" s="81">
        <f t="shared" si="106"/>
        <v>1.2509906636487704</v>
      </c>
      <c r="L73" s="81">
        <f t="shared" si="106"/>
        <v>1.0981191885648351</v>
      </c>
      <c r="M73" s="81">
        <f t="shared" si="106"/>
        <v>0.79887182838821247</v>
      </c>
      <c r="O73" s="69">
        <f t="shared" si="2"/>
        <v>399736.01480756851</v>
      </c>
      <c r="P73" s="69">
        <f t="shared" si="3"/>
        <v>872413.06138897012</v>
      </c>
      <c r="Q73" s="69">
        <f t="shared" si="4"/>
        <v>546028.18023332534</v>
      </c>
      <c r="R73" s="69">
        <f t="shared" si="5"/>
        <v>2000264.0897937394</v>
      </c>
      <c r="S73" s="69">
        <f t="shared" si="6"/>
        <v>727587.06309522875</v>
      </c>
      <c r="T73" s="69">
        <f t="shared" si="7"/>
        <v>455384.10370734538</v>
      </c>
      <c r="V73" s="82">
        <f t="shared" si="60"/>
        <v>400264.1595279412</v>
      </c>
      <c r="W73" s="82">
        <f t="shared" si="60"/>
        <v>873041.59723302966</v>
      </c>
      <c r="X73" s="82">
        <f t="shared" si="60"/>
        <v>544881.51331290312</v>
      </c>
      <c r="Y73" s="82">
        <f t="shared" si="60"/>
        <v>1999735.9450733662</v>
      </c>
      <c r="Z73" s="82">
        <f t="shared" si="60"/>
        <v>726958.52725116885</v>
      </c>
      <c r="AA73" s="82">
        <f t="shared" si="60"/>
        <v>453708.34986526839</v>
      </c>
      <c r="AC73" s="69">
        <f t="shared" si="57"/>
        <v>0.17433550954038299</v>
      </c>
      <c r="AD73" s="69">
        <f t="shared" si="57"/>
        <v>0.1131674541424096</v>
      </c>
      <c r="AE73" s="69">
        <f t="shared" si="57"/>
        <v>0.60263713730884128</v>
      </c>
      <c r="AF73" s="69">
        <f t="shared" si="57"/>
        <v>3.4867105555295548E-2</v>
      </c>
      <c r="AG73" s="69">
        <f t="shared" si="57"/>
        <v>0.13580094303399207</v>
      </c>
      <c r="AH73" s="69">
        <f t="shared" si="57"/>
        <v>1.5444817045966173</v>
      </c>
    </row>
    <row r="74" spans="8:34" x14ac:dyDescent="0.25">
      <c r="H74" s="69">
        <f t="shared" si="20"/>
        <v>2.1225998729130926</v>
      </c>
      <c r="I74" s="17"/>
      <c r="J74" s="83">
        <f t="shared" ref="J74:M77" si="111">J73</f>
        <v>454.89507490709241</v>
      </c>
      <c r="K74" s="84">
        <f t="shared" ref="K74" si="112">K73*SQRT(SUM(Y74:AA74)/SUM(R74:T74))</f>
        <v>1.2507869504846254</v>
      </c>
      <c r="L74" s="81">
        <f t="shared" si="106"/>
        <v>1.0981191885648351</v>
      </c>
      <c r="M74" s="81">
        <f t="shared" si="106"/>
        <v>0.79887182838821247</v>
      </c>
      <c r="O74" s="69">
        <f t="shared" ref="O74:O137" si="113">$O$5*$J73*1*$L73</f>
        <v>399623.20843129297</v>
      </c>
      <c r="P74" s="69">
        <f t="shared" ref="P74:P137" si="114">$P$5*$J73*1*$M73</f>
        <v>872166.86451797222</v>
      </c>
      <c r="Q74" s="69">
        <f t="shared" ref="Q74:Q137" si="115">$Q$5*$J73*1*1</f>
        <v>545874.08988851088</v>
      </c>
      <c r="R74" s="69">
        <f t="shared" ref="R74:R137" si="116">$R$5*$J73*$K73*$L73</f>
        <v>1999699.6108996563</v>
      </c>
      <c r="S74" s="69">
        <f t="shared" ref="S74:S137" si="117">$S$5*$J73*$K73*$M73</f>
        <v>727381.7364372036</v>
      </c>
      <c r="T74" s="69">
        <f t="shared" ref="T74:T137" si="118">$T$5*$J73*$K73*1</f>
        <v>455255.59331886453</v>
      </c>
      <c r="V74" s="82">
        <f t="shared" si="60"/>
        <v>400377.14683307434</v>
      </c>
      <c r="W74" s="82">
        <f t="shared" si="60"/>
        <v>873288.04102519155</v>
      </c>
      <c r="X74" s="82">
        <f t="shared" si="60"/>
        <v>545035.3234713712</v>
      </c>
      <c r="Y74" s="82">
        <f t="shared" si="60"/>
        <v>2000300.4342239269</v>
      </c>
      <c r="Z74" s="82">
        <f t="shared" si="60"/>
        <v>727163.73444492451</v>
      </c>
      <c r="AA74" s="82">
        <f t="shared" si="60"/>
        <v>453836.42349501367</v>
      </c>
      <c r="AC74" s="69">
        <f t="shared" ref="AC74:AH105" si="119">((O$3-O74)^2)/O74</f>
        <v>0.35526436716740611</v>
      </c>
      <c r="AD74" s="69">
        <f t="shared" si="119"/>
        <v>0.36008861816262394</v>
      </c>
      <c r="AE74" s="69">
        <f t="shared" si="119"/>
        <v>0.32245079100063856</v>
      </c>
      <c r="AF74" s="69">
        <f t="shared" si="119"/>
        <v>4.5123583118913652E-2</v>
      </c>
      <c r="AG74" s="69">
        <f t="shared" si="119"/>
        <v>1.6336673502452232E-2</v>
      </c>
      <c r="AH74" s="69">
        <f t="shared" si="119"/>
        <v>1.1077229690332693</v>
      </c>
    </row>
    <row r="75" spans="8:34" x14ac:dyDescent="0.25">
      <c r="H75" s="77">
        <f t="shared" si="20"/>
        <v>1.5002722048067221</v>
      </c>
      <c r="I75" s="85"/>
      <c r="J75" s="86">
        <f t="shared" si="111"/>
        <v>454.89507490709241</v>
      </c>
      <c r="K75" s="87">
        <f t="shared" si="111"/>
        <v>1.2507869504846254</v>
      </c>
      <c r="L75" s="88">
        <f t="shared" ref="L75:M75" si="120">L74*SQRT(SUM(V75,Y75)/SUM(O75,R75))</f>
        <v>1.0985782481115791</v>
      </c>
      <c r="M75" s="88">
        <f t="shared" si="120"/>
        <v>0.79915649067526207</v>
      </c>
      <c r="O75" s="77">
        <f t="shared" si="113"/>
        <v>399623.20843129297</v>
      </c>
      <c r="P75" s="77">
        <f t="shared" si="114"/>
        <v>872166.86451797222</v>
      </c>
      <c r="Q75" s="77">
        <f t="shared" si="115"/>
        <v>545874.08988851088</v>
      </c>
      <c r="R75" s="77">
        <f t="shared" si="116"/>
        <v>1999373.9768666353</v>
      </c>
      <c r="S75" s="77">
        <f t="shared" si="117"/>
        <v>727263.28852278134</v>
      </c>
      <c r="T75" s="77">
        <f t="shared" si="118"/>
        <v>455181.45882681391</v>
      </c>
      <c r="V75" s="89">
        <f t="shared" ref="V75:AA106" si="121">O$4/O75</f>
        <v>400377.14683307434</v>
      </c>
      <c r="W75" s="89">
        <f t="shared" si="121"/>
        <v>873288.04102519155</v>
      </c>
      <c r="X75" s="89">
        <f t="shared" si="121"/>
        <v>545035.3234713712</v>
      </c>
      <c r="Y75" s="89">
        <f t="shared" si="121"/>
        <v>2000626.2191472012</v>
      </c>
      <c r="Z75" s="89">
        <f t="shared" si="121"/>
        <v>727282.1661451736</v>
      </c>
      <c r="AA75" s="89">
        <f t="shared" si="121"/>
        <v>453910.33892385516</v>
      </c>
      <c r="AB75" s="79"/>
      <c r="AC75" s="77">
        <f t="shared" si="119"/>
        <v>0.35526436716740611</v>
      </c>
      <c r="AD75" s="77">
        <f t="shared" si="119"/>
        <v>0.36008861816262394</v>
      </c>
      <c r="AE75" s="77">
        <f t="shared" si="119"/>
        <v>0.32245079100063856</v>
      </c>
      <c r="AF75" s="77">
        <f t="shared" si="119"/>
        <v>0.19601383635191078</v>
      </c>
      <c r="AG75" s="77">
        <f t="shared" si="119"/>
        <v>1.2250034058948847E-4</v>
      </c>
      <c r="AH75" s="77">
        <f t="shared" si="119"/>
        <v>0.88865975988992363</v>
      </c>
    </row>
    <row r="76" spans="8:34" x14ac:dyDescent="0.25">
      <c r="H76" s="69">
        <f t="shared" si="20"/>
        <v>1.2776912215357883</v>
      </c>
      <c r="I76" s="20">
        <f t="shared" ref="I76" si="122">I73+1</f>
        <v>23</v>
      </c>
      <c r="J76" s="80">
        <f t="shared" ref="J76" si="123">J75*SQRT(SUM(V76:AA76)/SUM(O76:T76))</f>
        <v>454.79910735489068</v>
      </c>
      <c r="K76" s="81">
        <f t="shared" si="111"/>
        <v>1.2507869504846254</v>
      </c>
      <c r="L76" s="81">
        <f t="shared" si="111"/>
        <v>1.0985782481115791</v>
      </c>
      <c r="M76" s="81">
        <f t="shared" si="111"/>
        <v>0.79915649067526207</v>
      </c>
      <c r="O76" s="69">
        <f t="shared" si="113"/>
        <v>399790.2675728153</v>
      </c>
      <c r="P76" s="69">
        <f t="shared" si="114"/>
        <v>872477.64405170979</v>
      </c>
      <c r="Q76" s="69">
        <f t="shared" si="115"/>
        <v>545874.08988851088</v>
      </c>
      <c r="R76" s="69">
        <f t="shared" si="116"/>
        <v>2000209.7984433365</v>
      </c>
      <c r="S76" s="69">
        <f t="shared" si="117"/>
        <v>727522.43451296573</v>
      </c>
      <c r="T76" s="69">
        <f t="shared" si="118"/>
        <v>455181.45882681391</v>
      </c>
      <c r="V76" s="82">
        <f t="shared" si="121"/>
        <v>400209.84245410294</v>
      </c>
      <c r="W76" s="82">
        <f t="shared" si="121"/>
        <v>872976.9728252684</v>
      </c>
      <c r="X76" s="82">
        <f t="shared" si="121"/>
        <v>545035.3234713712</v>
      </c>
      <c r="Y76" s="82">
        <f t="shared" si="121"/>
        <v>1999790.2235620485</v>
      </c>
      <c r="Z76" s="82">
        <f t="shared" si="121"/>
        <v>727023.10573940712</v>
      </c>
      <c r="AA76" s="82">
        <f t="shared" si="121"/>
        <v>453910.33892385516</v>
      </c>
      <c r="AC76" s="69">
        <f t="shared" si="119"/>
        <v>0.11002691806348049</v>
      </c>
      <c r="AD76" s="69">
        <f t="shared" si="119"/>
        <v>7.1422432526716179E-2</v>
      </c>
      <c r="AE76" s="69">
        <f t="shared" si="119"/>
        <v>0.32245079100063856</v>
      </c>
      <c r="AF76" s="69">
        <f t="shared" si="119"/>
        <v>2.2005385065444569E-2</v>
      </c>
      <c r="AG76" s="69">
        <f t="shared" si="119"/>
        <v>8.5706918260518586E-2</v>
      </c>
      <c r="AH76" s="69">
        <f t="shared" si="119"/>
        <v>0.88865975988992363</v>
      </c>
    </row>
    <row r="77" spans="8:34" x14ac:dyDescent="0.25">
      <c r="H77" s="69">
        <f t="shared" si="20"/>
        <v>1.2212743010289193</v>
      </c>
      <c r="I77" s="17"/>
      <c r="J77" s="83">
        <f t="shared" ref="J77:M80" si="124">J76</f>
        <v>454.79910735489068</v>
      </c>
      <c r="K77" s="84">
        <f t="shared" ref="K77" si="125">K76*SQRT(SUM(Y77:AA77)/SUM(R77:T77))</f>
        <v>1.2506204093901934</v>
      </c>
      <c r="L77" s="81">
        <f t="shared" si="111"/>
        <v>1.0985782481115791</v>
      </c>
      <c r="M77" s="81">
        <f t="shared" si="111"/>
        <v>0.79915649067526207</v>
      </c>
      <c r="O77" s="69">
        <f t="shared" si="113"/>
        <v>399705.92528051662</v>
      </c>
      <c r="P77" s="69">
        <f t="shared" si="114"/>
        <v>872293.58063034283</v>
      </c>
      <c r="Q77" s="69">
        <f t="shared" si="115"/>
        <v>545758.92882586876</v>
      </c>
      <c r="R77" s="69">
        <f t="shared" si="116"/>
        <v>1999787.8214890119</v>
      </c>
      <c r="S77" s="69">
        <f t="shared" si="117"/>
        <v>727368.95176262758</v>
      </c>
      <c r="T77" s="69">
        <f t="shared" si="118"/>
        <v>455085.43085724278</v>
      </c>
      <c r="V77" s="82">
        <f t="shared" si="121"/>
        <v>400294.29107839934</v>
      </c>
      <c r="W77" s="82">
        <f t="shared" si="121"/>
        <v>873161.18044981232</v>
      </c>
      <c r="X77" s="82">
        <f t="shared" si="121"/>
        <v>545150.33184542297</v>
      </c>
      <c r="Y77" s="82">
        <f t="shared" si="121"/>
        <v>2000212.2010232366</v>
      </c>
      <c r="Z77" s="82">
        <f t="shared" si="121"/>
        <v>727176.51551247737</v>
      </c>
      <c r="AA77" s="82">
        <f t="shared" si="121"/>
        <v>454006.11893626314</v>
      </c>
      <c r="AC77" s="69">
        <f t="shared" si="119"/>
        <v>0.21635891581685163</v>
      </c>
      <c r="AD77" s="69">
        <f t="shared" si="119"/>
        <v>0.21562560944632889</v>
      </c>
      <c r="AE77" s="69">
        <f t="shared" si="119"/>
        <v>0.16976220056979888</v>
      </c>
      <c r="AF77" s="69">
        <f t="shared" si="119"/>
        <v>2.2512248570260563E-2</v>
      </c>
      <c r="AG77" s="69">
        <f t="shared" si="119"/>
        <v>1.2729650384625479E-2</v>
      </c>
      <c r="AH77" s="69">
        <f t="shared" si="119"/>
        <v>0.64070259674792296</v>
      </c>
    </row>
    <row r="78" spans="8:34" x14ac:dyDescent="0.25">
      <c r="H78" s="77">
        <f t="shared" si="20"/>
        <v>0.85455193693667852</v>
      </c>
      <c r="I78" s="85"/>
      <c r="J78" s="86">
        <f t="shared" si="124"/>
        <v>454.79910735489068</v>
      </c>
      <c r="K78" s="87">
        <f t="shared" si="124"/>
        <v>1.2506204093901934</v>
      </c>
      <c r="L78" s="88">
        <f t="shared" ref="L78:M78" si="126">L77*SQRT(SUM(V78,Y78)/SUM(O78,R78))</f>
        <v>1.0989319961997419</v>
      </c>
      <c r="M78" s="88">
        <f t="shared" si="126"/>
        <v>0.7993735030528849</v>
      </c>
      <c r="O78" s="77">
        <f t="shared" si="113"/>
        <v>399705.92528051662</v>
      </c>
      <c r="P78" s="77">
        <f t="shared" si="114"/>
        <v>872293.58063034283</v>
      </c>
      <c r="Q78" s="77">
        <f t="shared" si="115"/>
        <v>545758.92882586876</v>
      </c>
      <c r="R78" s="77">
        <f t="shared" si="116"/>
        <v>1999521.551640023</v>
      </c>
      <c r="S78" s="77">
        <f t="shared" si="117"/>
        <v>727272.10327757138</v>
      </c>
      <c r="T78" s="77">
        <f t="shared" si="118"/>
        <v>455024.83666437428</v>
      </c>
      <c r="V78" s="89">
        <f t="shared" si="121"/>
        <v>400294.29107839934</v>
      </c>
      <c r="W78" s="89">
        <f t="shared" si="121"/>
        <v>873161.18044981232</v>
      </c>
      <c r="X78" s="89">
        <f t="shared" si="121"/>
        <v>545150.33184542297</v>
      </c>
      <c r="Y78" s="89">
        <f t="shared" si="121"/>
        <v>2000478.562843781</v>
      </c>
      <c r="Z78" s="89">
        <f t="shared" si="121"/>
        <v>727273.3512684186</v>
      </c>
      <c r="AA78" s="89">
        <f t="shared" si="121"/>
        <v>454066.57746977085</v>
      </c>
      <c r="AB78" s="79"/>
      <c r="AC78" s="77">
        <f t="shared" si="119"/>
        <v>0.21635891581685163</v>
      </c>
      <c r="AD78" s="77">
        <f t="shared" si="119"/>
        <v>0.21562560944632889</v>
      </c>
      <c r="AE78" s="77">
        <f t="shared" si="119"/>
        <v>0.16976220056979888</v>
      </c>
      <c r="AF78" s="77">
        <f t="shared" si="119"/>
        <v>0.11448380387643919</v>
      </c>
      <c r="AG78" s="77">
        <f t="shared" si="119"/>
        <v>5.3538414693150635E-7</v>
      </c>
      <c r="AH78" s="77">
        <f t="shared" si="119"/>
        <v>0.50504323593535394</v>
      </c>
    </row>
    <row r="79" spans="8:34" x14ac:dyDescent="0.25">
      <c r="H79" s="69">
        <f t="shared" si="20"/>
        <v>0.73180003300843544</v>
      </c>
      <c r="I79" s="20">
        <f t="shared" ref="I79" si="127">I76+1</f>
        <v>24</v>
      </c>
      <c r="J79" s="80">
        <f t="shared" ref="J79" si="128">J78*SQRT(SUM(V79:AA79)/SUM(O79:T79))</f>
        <v>454.72785246387411</v>
      </c>
      <c r="K79" s="81">
        <f t="shared" si="124"/>
        <v>1.2506204093901934</v>
      </c>
      <c r="L79" s="81">
        <f t="shared" si="124"/>
        <v>1.0989319961997419</v>
      </c>
      <c r="M79" s="81">
        <f t="shared" si="124"/>
        <v>0.7993735030528849</v>
      </c>
      <c r="O79" s="69">
        <f t="shared" si="113"/>
        <v>399834.6327322966</v>
      </c>
      <c r="P79" s="69">
        <f t="shared" si="114"/>
        <v>872530.45351584954</v>
      </c>
      <c r="Q79" s="69">
        <f t="shared" si="115"/>
        <v>545758.92882586876</v>
      </c>
      <c r="R79" s="69">
        <f t="shared" si="116"/>
        <v>2000165.4083041693</v>
      </c>
      <c r="S79" s="69">
        <f t="shared" si="117"/>
        <v>727469.59532093524</v>
      </c>
      <c r="T79" s="69">
        <f t="shared" si="118"/>
        <v>455024.83666437428</v>
      </c>
      <c r="V79" s="82">
        <f t="shared" si="121"/>
        <v>400165.43566181202</v>
      </c>
      <c r="W79" s="82">
        <f t="shared" si="121"/>
        <v>872924.13633577339</v>
      </c>
      <c r="X79" s="82">
        <f t="shared" si="121"/>
        <v>545150.33184542297</v>
      </c>
      <c r="Y79" s="82">
        <f t="shared" si="121"/>
        <v>1999834.6053746529</v>
      </c>
      <c r="Z79" s="82">
        <f t="shared" si="121"/>
        <v>727075.91250101174</v>
      </c>
      <c r="AA79" s="82">
        <f t="shared" si="121"/>
        <v>454066.57746977085</v>
      </c>
      <c r="AC79" s="69">
        <f t="shared" si="119"/>
        <v>6.8394108436369713E-2</v>
      </c>
      <c r="AD79" s="69">
        <f t="shared" si="119"/>
        <v>4.4397077293048752E-2</v>
      </c>
      <c r="AE79" s="69">
        <f t="shared" si="119"/>
        <v>0.16976220056979888</v>
      </c>
      <c r="AF79" s="69">
        <f t="shared" si="119"/>
        <v>1.3678822248687628E-2</v>
      </c>
      <c r="AG79" s="69">
        <f t="shared" si="119"/>
        <v>5.3276492453419623E-2</v>
      </c>
      <c r="AH79" s="69">
        <f t="shared" si="119"/>
        <v>0.50504323593535394</v>
      </c>
    </row>
    <row r="80" spans="8:34" x14ac:dyDescent="0.25">
      <c r="H80" s="69">
        <f t="shared" si="20"/>
        <v>0.69486185398310585</v>
      </c>
      <c r="I80" s="17"/>
      <c r="J80" s="83">
        <f t="shared" ref="J80:M83" si="129">J79</f>
        <v>454.72785246387411</v>
      </c>
      <c r="K80" s="84">
        <f t="shared" ref="K80" si="130">K79*SQRT(SUM(Y80:AA80)/SUM(R80:T80))</f>
        <v>1.2504856676461038</v>
      </c>
      <c r="L80" s="81">
        <f t="shared" si="124"/>
        <v>1.0989319961997419</v>
      </c>
      <c r="M80" s="81">
        <f t="shared" si="124"/>
        <v>0.7993735030528849</v>
      </c>
      <c r="O80" s="69">
        <f t="shared" si="113"/>
        <v>399771.98930859758</v>
      </c>
      <c r="P80" s="69">
        <f t="shared" si="114"/>
        <v>872393.75126342999</v>
      </c>
      <c r="Q80" s="69">
        <f t="shared" si="115"/>
        <v>545673.42295664898</v>
      </c>
      <c r="R80" s="69">
        <f t="shared" si="116"/>
        <v>1999852.035727401</v>
      </c>
      <c r="S80" s="69">
        <f t="shared" si="117"/>
        <v>727355.62023634487</v>
      </c>
      <c r="T80" s="69">
        <f t="shared" si="118"/>
        <v>454953.54640759499</v>
      </c>
      <c r="V80" s="82">
        <f t="shared" si="121"/>
        <v>400228.14073772094</v>
      </c>
      <c r="W80" s="82">
        <f t="shared" si="121"/>
        <v>873060.92169841006</v>
      </c>
      <c r="X80" s="82">
        <f t="shared" si="121"/>
        <v>545235.75574737391</v>
      </c>
      <c r="Y80" s="82">
        <f t="shared" si="121"/>
        <v>2000147.9752201219</v>
      </c>
      <c r="Z80" s="82">
        <f t="shared" si="121"/>
        <v>727189.84375599271</v>
      </c>
      <c r="AA80" s="82">
        <f t="shared" si="121"/>
        <v>454137.72874039685</v>
      </c>
      <c r="AC80" s="69">
        <f t="shared" si="119"/>
        <v>0.13004631836200256</v>
      </c>
      <c r="AD80" s="69">
        <f t="shared" si="119"/>
        <v>0.12750729436423336</v>
      </c>
      <c r="AE80" s="69">
        <f t="shared" si="119"/>
        <v>8.7794931751427607E-2</v>
      </c>
      <c r="AF80" s="69">
        <f t="shared" si="119"/>
        <v>1.0947522904002603E-2</v>
      </c>
      <c r="AG80" s="69">
        <f t="shared" si="119"/>
        <v>9.446882963620732E-3</v>
      </c>
      <c r="AH80" s="69">
        <f t="shared" si="119"/>
        <v>0.36605708266314863</v>
      </c>
    </row>
    <row r="81" spans="8:34" x14ac:dyDescent="0.25">
      <c r="H81" s="77">
        <f t="shared" si="20"/>
        <v>0.48138928369664608</v>
      </c>
      <c r="I81" s="85"/>
      <c r="J81" s="86">
        <f t="shared" si="129"/>
        <v>454.72785246387411</v>
      </c>
      <c r="K81" s="87">
        <f t="shared" si="129"/>
        <v>1.2504856676461038</v>
      </c>
      <c r="L81" s="88">
        <f t="shared" ref="L81:M81" si="131">L80*SQRT(SUM(V81,Y81)/SUM(O81,R81))</f>
        <v>1.099202887427055</v>
      </c>
      <c r="M81" s="88">
        <f t="shared" si="131"/>
        <v>0.7995379198616861</v>
      </c>
      <c r="O81" s="77">
        <f t="shared" si="113"/>
        <v>399771.98930859758</v>
      </c>
      <c r="P81" s="77">
        <f t="shared" si="114"/>
        <v>872393.75126342999</v>
      </c>
      <c r="Q81" s="77">
        <f t="shared" si="115"/>
        <v>545673.42295664898</v>
      </c>
      <c r="R81" s="77">
        <f t="shared" si="116"/>
        <v>1999636.5718270908</v>
      </c>
      <c r="S81" s="77">
        <f t="shared" si="117"/>
        <v>727277.2549992929</v>
      </c>
      <c r="T81" s="77">
        <f t="shared" si="118"/>
        <v>454904.52974845335</v>
      </c>
      <c r="V81" s="89">
        <f t="shared" si="121"/>
        <v>400228.14073772094</v>
      </c>
      <c r="W81" s="89">
        <f t="shared" si="121"/>
        <v>873060.92169841006</v>
      </c>
      <c r="X81" s="89">
        <f t="shared" si="121"/>
        <v>545235.75574737391</v>
      </c>
      <c r="Y81" s="89">
        <f t="shared" si="121"/>
        <v>2000363.4942249302</v>
      </c>
      <c r="Z81" s="89">
        <f t="shared" si="121"/>
        <v>727268.19957434945</v>
      </c>
      <c r="AA81" s="89">
        <f t="shared" si="121"/>
        <v>454186.66277555656</v>
      </c>
      <c r="AB81" s="79"/>
      <c r="AC81" s="77">
        <f t="shared" si="119"/>
        <v>0.13004631836200256</v>
      </c>
      <c r="AD81" s="77">
        <f t="shared" si="119"/>
        <v>0.12750729436423336</v>
      </c>
      <c r="AE81" s="77">
        <f t="shared" si="119"/>
        <v>8.7794931751427607E-2</v>
      </c>
      <c r="AF81" s="77">
        <f t="shared" si="119"/>
        <v>6.6052021014712858E-2</v>
      </c>
      <c r="AG81" s="77">
        <f t="shared" si="119"/>
        <v>2.8187747811385925E-5</v>
      </c>
      <c r="AH81" s="77">
        <f t="shared" si="119"/>
        <v>0.28343310074291811</v>
      </c>
    </row>
    <row r="82" spans="8:34" x14ac:dyDescent="0.25">
      <c r="H82" s="69">
        <f t="shared" si="20"/>
        <v>0.41462632437923697</v>
      </c>
      <c r="I82" s="20">
        <f t="shared" ref="I82" si="132">I79+1</f>
        <v>25</v>
      </c>
      <c r="J82" s="80">
        <f t="shared" ref="J82" si="133">J81*SQRT(SUM(V82:AA82)/SUM(O82:T82))</f>
        <v>454.67531014423963</v>
      </c>
      <c r="K82" s="81">
        <f t="shared" si="129"/>
        <v>1.2504856676461038</v>
      </c>
      <c r="L82" s="81">
        <f t="shared" si="129"/>
        <v>1.099202887427055</v>
      </c>
      <c r="M82" s="81">
        <f t="shared" si="129"/>
        <v>0.7995379198616861</v>
      </c>
      <c r="O82" s="69">
        <f t="shared" si="113"/>
        <v>399870.53473743546</v>
      </c>
      <c r="P82" s="69">
        <f t="shared" si="114"/>
        <v>872573.18702913029</v>
      </c>
      <c r="Q82" s="69">
        <f t="shared" si="115"/>
        <v>545673.42295664898</v>
      </c>
      <c r="R82" s="69">
        <f t="shared" si="116"/>
        <v>2000129.4904125861</v>
      </c>
      <c r="S82" s="69">
        <f t="shared" si="117"/>
        <v>727426.84290147375</v>
      </c>
      <c r="T82" s="69">
        <f t="shared" si="118"/>
        <v>454904.52974845335</v>
      </c>
      <c r="V82" s="82">
        <f t="shared" si="121"/>
        <v>400129.50717926712</v>
      </c>
      <c r="W82" s="82">
        <f t="shared" si="121"/>
        <v>872881.38563505549</v>
      </c>
      <c r="X82" s="82">
        <f t="shared" si="121"/>
        <v>545235.75574737391</v>
      </c>
      <c r="Y82" s="82">
        <f t="shared" si="121"/>
        <v>1999870.5179707545</v>
      </c>
      <c r="Z82" s="82">
        <f t="shared" si="121"/>
        <v>727118.64429554879</v>
      </c>
      <c r="AA82" s="82">
        <f t="shared" si="121"/>
        <v>454186.66277555656</v>
      </c>
      <c r="AC82" s="69">
        <f t="shared" si="119"/>
        <v>4.1916702419511981E-2</v>
      </c>
      <c r="AD82" s="69">
        <f t="shared" si="119"/>
        <v>2.7209640090944783E-2</v>
      </c>
      <c r="AE82" s="69">
        <f t="shared" si="119"/>
        <v>8.7794931751427607E-2</v>
      </c>
      <c r="AF82" s="69">
        <f t="shared" si="119"/>
        <v>8.3833406947411305E-3</v>
      </c>
      <c r="AG82" s="69">
        <f t="shared" si="119"/>
        <v>3.2651567997102442E-2</v>
      </c>
      <c r="AH82" s="69">
        <f t="shared" si="119"/>
        <v>0.28343310074291811</v>
      </c>
    </row>
    <row r="83" spans="8:34" x14ac:dyDescent="0.25">
      <c r="H83" s="69">
        <f t="shared" si="20"/>
        <v>0.39088455465794525</v>
      </c>
      <c r="I83" s="17"/>
      <c r="J83" s="83">
        <f t="shared" ref="J83:M86" si="134">J82</f>
        <v>454.67531014423963</v>
      </c>
      <c r="K83" s="84">
        <f t="shared" ref="K83" si="135">K82*SQRT(SUM(Y83:AA83)/SUM(R83:T83))</f>
        <v>1.2503776539520974</v>
      </c>
      <c r="L83" s="81">
        <f t="shared" si="129"/>
        <v>1.099202887427055</v>
      </c>
      <c r="M83" s="81">
        <f t="shared" si="129"/>
        <v>0.7995379198616861</v>
      </c>
      <c r="O83" s="69">
        <f t="shared" si="113"/>
        <v>399824.33100187196</v>
      </c>
      <c r="P83" s="69">
        <f t="shared" si="114"/>
        <v>872472.36404446163</v>
      </c>
      <c r="Q83" s="69">
        <f t="shared" si="115"/>
        <v>545610.37217308755</v>
      </c>
      <c r="R83" s="69">
        <f t="shared" si="116"/>
        <v>1999898.3819761307</v>
      </c>
      <c r="S83" s="69">
        <f t="shared" si="117"/>
        <v>727342.79110327538</v>
      </c>
      <c r="T83" s="69">
        <f t="shared" si="118"/>
        <v>454851.96701433504</v>
      </c>
      <c r="V83" s="82">
        <f t="shared" si="121"/>
        <v>400175.74618101702</v>
      </c>
      <c r="W83" s="82">
        <f t="shared" si="121"/>
        <v>872982.25588629581</v>
      </c>
      <c r="X83" s="82">
        <f t="shared" si="121"/>
        <v>545298.76324022759</v>
      </c>
      <c r="Y83" s="82">
        <f t="shared" si="121"/>
        <v>2000101.623187243</v>
      </c>
      <c r="Z83" s="82">
        <f t="shared" si="121"/>
        <v>727202.67019132199</v>
      </c>
      <c r="AA83" s="82">
        <f t="shared" si="121"/>
        <v>454239.14862705738</v>
      </c>
      <c r="AC83" s="69">
        <f t="shared" si="119"/>
        <v>7.7182888860217708E-2</v>
      </c>
      <c r="AD83" s="69">
        <f t="shared" si="119"/>
        <v>7.4476211798067599E-2</v>
      </c>
      <c r="AE83" s="69">
        <f t="shared" si="119"/>
        <v>4.4504223984717019E-2</v>
      </c>
      <c r="AF83" s="69">
        <f t="shared" si="119"/>
        <v>5.1633737334734076E-3</v>
      </c>
      <c r="AG83" s="69">
        <f t="shared" si="119"/>
        <v>6.7491427853766887E-3</v>
      </c>
      <c r="AH83" s="69">
        <f t="shared" si="119"/>
        <v>0.20655048321738456</v>
      </c>
    </row>
    <row r="84" spans="8:34" x14ac:dyDescent="0.25">
      <c r="H84" s="77">
        <f t="shared" si="20"/>
        <v>0.26812607089678109</v>
      </c>
      <c r="I84" s="85"/>
      <c r="J84" s="86">
        <f t="shared" si="134"/>
        <v>454.67531014423963</v>
      </c>
      <c r="K84" s="87">
        <f t="shared" si="134"/>
        <v>1.2503776539520974</v>
      </c>
      <c r="L84" s="88">
        <f t="shared" ref="L84:M84" si="136">L83*SQRT(SUM(V84,Y84)/SUM(O84,R84))</f>
        <v>1.0994090487215367</v>
      </c>
      <c r="M84" s="88">
        <f t="shared" si="136"/>
        <v>0.79966171195486313</v>
      </c>
      <c r="O84" s="77">
        <f t="shared" si="113"/>
        <v>399824.33100187196</v>
      </c>
      <c r="P84" s="77">
        <f t="shared" si="114"/>
        <v>872472.36404446163</v>
      </c>
      <c r="Q84" s="77">
        <f t="shared" si="115"/>
        <v>545610.37217308755</v>
      </c>
      <c r="R84" s="77">
        <f t="shared" si="116"/>
        <v>1999725.6359643501</v>
      </c>
      <c r="S84" s="77">
        <f t="shared" si="117"/>
        <v>727279.96512796951</v>
      </c>
      <c r="T84" s="77">
        <f t="shared" si="118"/>
        <v>454812.67808647733</v>
      </c>
      <c r="V84" s="89">
        <f t="shared" si="121"/>
        <v>400175.74618101702</v>
      </c>
      <c r="W84" s="89">
        <f t="shared" si="121"/>
        <v>872982.25588629581</v>
      </c>
      <c r="X84" s="89">
        <f t="shared" si="121"/>
        <v>545298.76324022759</v>
      </c>
      <c r="Y84" s="89">
        <f t="shared" si="121"/>
        <v>2000274.401678626</v>
      </c>
      <c r="Z84" s="89">
        <f t="shared" si="121"/>
        <v>727265.48948951589</v>
      </c>
      <c r="AA84" s="89">
        <f t="shared" si="121"/>
        <v>454278.38801065512</v>
      </c>
      <c r="AB84" s="79"/>
      <c r="AC84" s="77">
        <f t="shared" si="119"/>
        <v>7.7182888860217708E-2</v>
      </c>
      <c r="AD84" s="77">
        <f t="shared" si="119"/>
        <v>7.4476211798067599E-2</v>
      </c>
      <c r="AE84" s="77">
        <f t="shared" si="119"/>
        <v>4.4504223984717019E-2</v>
      </c>
      <c r="AF84" s="77">
        <f t="shared" si="119"/>
        <v>3.764297596845656E-2</v>
      </c>
      <c r="AG84" s="77">
        <f t="shared" si="119"/>
        <v>7.203078734343562E-5</v>
      </c>
      <c r="AH84" s="77">
        <f t="shared" si="119"/>
        <v>0.15700622325914293</v>
      </c>
    </row>
    <row r="85" spans="8:34" x14ac:dyDescent="0.25">
      <c r="H85" s="69">
        <f t="shared" ref="H85:H86" si="137">SUM(AC86:AH86)</f>
        <v>0.23234881514751549</v>
      </c>
      <c r="I85" s="20">
        <f t="shared" ref="I85" si="138">I82+1</f>
        <v>26</v>
      </c>
      <c r="J85" s="80">
        <f t="shared" ref="J85" si="139">J84*SQRT(SUM(V85:AA85)/SUM(O85:T85))</f>
        <v>454.63685083242439</v>
      </c>
      <c r="K85" s="81">
        <f t="shared" si="134"/>
        <v>1.2503776539520974</v>
      </c>
      <c r="L85" s="81">
        <f t="shared" si="134"/>
        <v>1.0994090487215367</v>
      </c>
      <c r="M85" s="81">
        <f t="shared" si="134"/>
        <v>0.79966171195486313</v>
      </c>
      <c r="O85" s="69">
        <f t="shared" si="113"/>
        <v>399899.32016227848</v>
      </c>
      <c r="P85" s="69">
        <f t="shared" si="114"/>
        <v>872607.4485445224</v>
      </c>
      <c r="Q85" s="69">
        <f t="shared" si="115"/>
        <v>545610.37217308755</v>
      </c>
      <c r="R85" s="69">
        <f t="shared" si="116"/>
        <v>2000100.6950461941</v>
      </c>
      <c r="S85" s="69">
        <f t="shared" si="117"/>
        <v>727392.56955481705</v>
      </c>
      <c r="T85" s="69">
        <f t="shared" si="118"/>
        <v>454812.67808647733</v>
      </c>
      <c r="V85" s="82">
        <f t="shared" si="121"/>
        <v>400100.70518517593</v>
      </c>
      <c r="W85" s="82">
        <f t="shared" si="121"/>
        <v>872847.11336396798</v>
      </c>
      <c r="X85" s="82">
        <f t="shared" si="121"/>
        <v>545298.76324022759</v>
      </c>
      <c r="Y85" s="82">
        <f t="shared" si="121"/>
        <v>1999899.3100232969</v>
      </c>
      <c r="Z85" s="82">
        <f t="shared" si="121"/>
        <v>727152.90473537124</v>
      </c>
      <c r="AA85" s="82">
        <f t="shared" si="121"/>
        <v>454278.38801065512</v>
      </c>
      <c r="AC85" s="69">
        <f t="shared" si="119"/>
        <v>2.5347454253058614E-2</v>
      </c>
      <c r="AD85" s="69">
        <f t="shared" si="119"/>
        <v>1.6453944778669315E-2</v>
      </c>
      <c r="AE85" s="69">
        <f t="shared" si="119"/>
        <v>4.4504223984717019E-2</v>
      </c>
      <c r="AF85" s="69">
        <f t="shared" si="119"/>
        <v>5.0694909277074702E-3</v>
      </c>
      <c r="AG85" s="69">
        <f t="shared" si="119"/>
        <v>1.9744733693485752E-2</v>
      </c>
      <c r="AH85" s="69">
        <f t="shared" si="119"/>
        <v>0.15700622325914293</v>
      </c>
    </row>
    <row r="86" spans="8:34" x14ac:dyDescent="0.25">
      <c r="H86" s="69">
        <f t="shared" si="137"/>
        <v>0.21734132354534633</v>
      </c>
      <c r="I86" s="17"/>
      <c r="J86" s="83">
        <f t="shared" ref="J86:M89" si="140">J85</f>
        <v>454.63685083242439</v>
      </c>
      <c r="K86" s="84">
        <f t="shared" ref="K86" si="141">K85*SQRT(SUM(Y86:AA86)/SUM(R86:T86))</f>
        <v>1.250291783715072</v>
      </c>
      <c r="L86" s="81">
        <f t="shared" si="134"/>
        <v>1.0994090487215367</v>
      </c>
      <c r="M86" s="81">
        <f t="shared" si="134"/>
        <v>0.79966171195486313</v>
      </c>
      <c r="O86" s="69">
        <f t="shared" si="113"/>
        <v>399865.49414994469</v>
      </c>
      <c r="P86" s="69">
        <f t="shared" si="114"/>
        <v>872533.63789061806</v>
      </c>
      <c r="Q86" s="69">
        <f t="shared" si="115"/>
        <v>545564.22099890921</v>
      </c>
      <c r="R86" s="69">
        <f t="shared" si="116"/>
        <v>1999931.5138864159</v>
      </c>
      <c r="S86" s="69">
        <f t="shared" si="117"/>
        <v>727331.04209330666</v>
      </c>
      <c r="T86" s="69">
        <f t="shared" si="118"/>
        <v>454774.20715521317</v>
      </c>
      <c r="V86" s="82">
        <f t="shared" si="121"/>
        <v>400134.55109482893</v>
      </c>
      <c r="W86" s="82">
        <f t="shared" si="121"/>
        <v>872920.95053585246</v>
      </c>
      <c r="X86" s="82">
        <f t="shared" si="121"/>
        <v>545344.8919584112</v>
      </c>
      <c r="Y86" s="82">
        <f t="shared" si="121"/>
        <v>2000068.4884588383</v>
      </c>
      <c r="Z86" s="82">
        <f t="shared" si="121"/>
        <v>727214.41712762322</v>
      </c>
      <c r="AA86" s="82">
        <f t="shared" si="121"/>
        <v>454316.81699885405</v>
      </c>
      <c r="AC86" s="69">
        <f t="shared" si="119"/>
        <v>4.5244773464583679E-2</v>
      </c>
      <c r="AD86" s="69">
        <f t="shared" si="119"/>
        <v>4.2971924907055876E-2</v>
      </c>
      <c r="AE86" s="69">
        <f t="shared" si="119"/>
        <v>2.204822927985494E-2</v>
      </c>
      <c r="AF86" s="69">
        <f t="shared" si="119"/>
        <v>2.3452541856017711E-3</v>
      </c>
      <c r="AG86" s="69">
        <f t="shared" si="119"/>
        <v>4.6754752683411654E-3</v>
      </c>
      <c r="AH86" s="69">
        <f t="shared" si="119"/>
        <v>0.11506315804207803</v>
      </c>
    </row>
    <row r="87" spans="8:34" x14ac:dyDescent="0.25">
      <c r="H87" s="77">
        <f t="shared" ref="H87:H150" si="142">SUM(AC88:AH88)</f>
        <v>0.14761133380220121</v>
      </c>
      <c r="I87" s="85"/>
      <c r="J87" s="86">
        <f t="shared" si="140"/>
        <v>454.63685083242439</v>
      </c>
      <c r="K87" s="87">
        <f t="shared" si="140"/>
        <v>1.250291783715072</v>
      </c>
      <c r="L87" s="88">
        <f t="shared" ref="L87:M87" si="143">L86*SQRT(SUM(V87,Y87)/SUM(O87,R87))</f>
        <v>1.0995649795068212</v>
      </c>
      <c r="M87" s="88">
        <f t="shared" si="143"/>
        <v>0.79975432380550149</v>
      </c>
      <c r="O87" s="77">
        <f t="shared" si="113"/>
        <v>399865.49414994469</v>
      </c>
      <c r="P87" s="77">
        <f t="shared" si="114"/>
        <v>872533.63789061806</v>
      </c>
      <c r="Q87" s="77">
        <f t="shared" si="115"/>
        <v>545564.22099890921</v>
      </c>
      <c r="R87" s="77">
        <f t="shared" si="116"/>
        <v>1999794.167707372</v>
      </c>
      <c r="S87" s="77">
        <f t="shared" si="117"/>
        <v>727281.0923131078</v>
      </c>
      <c r="T87" s="77">
        <f t="shared" si="118"/>
        <v>454742.97533589997</v>
      </c>
      <c r="V87" s="89">
        <f t="shared" si="121"/>
        <v>400134.55109482893</v>
      </c>
      <c r="W87" s="89">
        <f t="shared" si="121"/>
        <v>872920.95053585246</v>
      </c>
      <c r="X87" s="89">
        <f t="shared" si="121"/>
        <v>545344.8919584112</v>
      </c>
      <c r="Y87" s="89">
        <f t="shared" si="121"/>
        <v>2000205.8534782748</v>
      </c>
      <c r="Z87" s="89">
        <f t="shared" si="121"/>
        <v>727264.36232855974</v>
      </c>
      <c r="AA87" s="89">
        <f t="shared" si="121"/>
        <v>454348.01954954542</v>
      </c>
      <c r="AB87" s="79"/>
      <c r="AC87" s="77">
        <f t="shared" si="119"/>
        <v>4.5244773464583679E-2</v>
      </c>
      <c r="AD87" s="77">
        <f t="shared" si="119"/>
        <v>4.2971924907055876E-2</v>
      </c>
      <c r="AE87" s="77">
        <f t="shared" si="119"/>
        <v>2.204822927985494E-2</v>
      </c>
      <c r="AF87" s="77">
        <f t="shared" si="119"/>
        <v>2.1185646689365577E-2</v>
      </c>
      <c r="AG87" s="77">
        <f t="shared" si="119"/>
        <v>9.6213006645028381E-5</v>
      </c>
      <c r="AH87" s="77">
        <f t="shared" si="119"/>
        <v>8.579453619784122E-2</v>
      </c>
    </row>
    <row r="88" spans="8:34" x14ac:dyDescent="0.25">
      <c r="H88" s="69">
        <f t="shared" si="142"/>
        <v>0.12874404163788461</v>
      </c>
      <c r="I88" s="20">
        <f t="shared" ref="I88" si="144">I85+1</f>
        <v>27</v>
      </c>
      <c r="J88" s="80">
        <f t="shared" ref="J88" si="145">J87*SQRT(SUM(V88:AA88)/SUM(O88:T88))</f>
        <v>454.60892403864119</v>
      </c>
      <c r="K88" s="81">
        <f t="shared" si="140"/>
        <v>1.250291783715072</v>
      </c>
      <c r="L88" s="81">
        <f t="shared" si="140"/>
        <v>1.0995649795068212</v>
      </c>
      <c r="M88" s="81">
        <f t="shared" si="140"/>
        <v>0.79975432380550149</v>
      </c>
      <c r="O88" s="69">
        <f t="shared" si="113"/>
        <v>399922.20765488036</v>
      </c>
      <c r="P88" s="69">
        <f t="shared" si="114"/>
        <v>872634.68931491557</v>
      </c>
      <c r="Q88" s="69">
        <f t="shared" si="115"/>
        <v>545564.22099890921</v>
      </c>
      <c r="R88" s="69">
        <f t="shared" si="116"/>
        <v>2000077.801424359</v>
      </c>
      <c r="S88" s="69">
        <f t="shared" si="117"/>
        <v>727365.32149012899</v>
      </c>
      <c r="T88" s="69">
        <f t="shared" si="118"/>
        <v>454742.97533589997</v>
      </c>
      <c r="V88" s="82">
        <f t="shared" si="121"/>
        <v>400077.8074771851</v>
      </c>
      <c r="W88" s="82">
        <f t="shared" si="121"/>
        <v>872819.86596239824</v>
      </c>
      <c r="X88" s="82">
        <f t="shared" si="121"/>
        <v>545344.8919584112</v>
      </c>
      <c r="Y88" s="82">
        <f t="shared" si="121"/>
        <v>1999922.2016020541</v>
      </c>
      <c r="Z88" s="82">
        <f t="shared" si="121"/>
        <v>727180.14484264737</v>
      </c>
      <c r="AA88" s="82">
        <f t="shared" si="121"/>
        <v>454348.01954954542</v>
      </c>
      <c r="AC88" s="69">
        <f t="shared" si="119"/>
        <v>1.5132065295170211E-2</v>
      </c>
      <c r="AD88" s="69">
        <f t="shared" si="119"/>
        <v>9.8227681625208674E-3</v>
      </c>
      <c r="AE88" s="69">
        <f t="shared" si="119"/>
        <v>2.204822927985494E-2</v>
      </c>
      <c r="AF88" s="69">
        <f t="shared" si="119"/>
        <v>3.0264130865179607E-3</v>
      </c>
      <c r="AG88" s="69">
        <f t="shared" si="119"/>
        <v>1.1787321780296015E-2</v>
      </c>
      <c r="AH88" s="69">
        <f t="shared" si="119"/>
        <v>8.579453619784122E-2</v>
      </c>
    </row>
    <row r="89" spans="8:34" x14ac:dyDescent="0.25">
      <c r="H89" s="69">
        <f t="shared" si="142"/>
        <v>0.11940163134405218</v>
      </c>
      <c r="I89" s="17"/>
      <c r="J89" s="83">
        <f t="shared" ref="J89:M92" si="146">J88</f>
        <v>454.60892403864119</v>
      </c>
      <c r="K89" s="84">
        <f t="shared" ref="K89" si="147">K88*SQRT(SUM(Y89:AA89)/SUM(R89:T89))</f>
        <v>1.2502240365077528</v>
      </c>
      <c r="L89" s="81">
        <f t="shared" si="140"/>
        <v>1.0995649795068212</v>
      </c>
      <c r="M89" s="81">
        <f t="shared" si="140"/>
        <v>0.79975432380550149</v>
      </c>
      <c r="O89" s="69">
        <f t="shared" si="113"/>
        <v>399897.64179533324</v>
      </c>
      <c r="P89" s="69">
        <f t="shared" si="114"/>
        <v>872581.08633712819</v>
      </c>
      <c r="Q89" s="69">
        <f t="shared" si="115"/>
        <v>545530.70884636941</v>
      </c>
      <c r="R89" s="69">
        <f t="shared" si="116"/>
        <v>1999954.9434549524</v>
      </c>
      <c r="S89" s="69">
        <f t="shared" si="117"/>
        <v>727320.64191498887</v>
      </c>
      <c r="T89" s="69">
        <f t="shared" si="118"/>
        <v>454715.0420232499</v>
      </c>
      <c r="V89" s="82">
        <f t="shared" si="121"/>
        <v>400102.38440437644</v>
      </c>
      <c r="W89" s="82">
        <f t="shared" si="121"/>
        <v>872873.48360850604</v>
      </c>
      <c r="X89" s="82">
        <f t="shared" si="121"/>
        <v>545378.39269615104</v>
      </c>
      <c r="Y89" s="82">
        <f t="shared" si="121"/>
        <v>2000045.0575601165</v>
      </c>
      <c r="Z89" s="82">
        <f t="shared" si="121"/>
        <v>727224.81578700058</v>
      </c>
      <c r="AA89" s="82">
        <f t="shared" si="121"/>
        <v>454375.93031586963</v>
      </c>
      <c r="AC89" s="69">
        <f t="shared" si="119"/>
        <v>2.6199709544614008E-2</v>
      </c>
      <c r="AD89" s="69">
        <f t="shared" si="119"/>
        <v>2.4491088562584917E-2</v>
      </c>
      <c r="AE89" s="69">
        <f t="shared" si="119"/>
        <v>1.063342935613098E-2</v>
      </c>
      <c r="AF89" s="69">
        <f t="shared" si="119"/>
        <v>1.0150689935620992E-3</v>
      </c>
      <c r="AG89" s="69">
        <f t="shared" si="119"/>
        <v>3.1565348358736089E-3</v>
      </c>
      <c r="AH89" s="69">
        <f t="shared" si="119"/>
        <v>6.3248210345118988E-2</v>
      </c>
    </row>
    <row r="90" spans="8:34" x14ac:dyDescent="0.25">
      <c r="H90" s="77">
        <f t="shared" si="142"/>
        <v>8.0287515926455666E-2</v>
      </c>
      <c r="I90" s="85"/>
      <c r="J90" s="86">
        <f t="shared" si="146"/>
        <v>454.60892403864119</v>
      </c>
      <c r="K90" s="87">
        <f t="shared" si="146"/>
        <v>1.2502240365077528</v>
      </c>
      <c r="L90" s="88">
        <f t="shared" ref="L90:M90" si="148">L89*SQRT(SUM(V90,Y90)/SUM(O90,R90))</f>
        <v>1.0996821817532119</v>
      </c>
      <c r="M90" s="88">
        <f t="shared" si="148"/>
        <v>0.79982315262300485</v>
      </c>
      <c r="O90" s="77">
        <f t="shared" si="113"/>
        <v>399897.64179533324</v>
      </c>
      <c r="P90" s="77">
        <f t="shared" si="114"/>
        <v>872581.08633712819</v>
      </c>
      <c r="Q90" s="77">
        <f t="shared" si="115"/>
        <v>545530.70884636941</v>
      </c>
      <c r="R90" s="77">
        <f t="shared" si="116"/>
        <v>1999846.5756611717</v>
      </c>
      <c r="S90" s="77">
        <f t="shared" si="117"/>
        <v>727281.2319604829</v>
      </c>
      <c r="T90" s="77">
        <f t="shared" si="118"/>
        <v>454690.40323522908</v>
      </c>
      <c r="V90" s="89">
        <f t="shared" si="121"/>
        <v>400102.38440437644</v>
      </c>
      <c r="W90" s="89">
        <f t="shared" si="121"/>
        <v>872873.48360850604</v>
      </c>
      <c r="X90" s="89">
        <f t="shared" si="121"/>
        <v>545378.39269615104</v>
      </c>
      <c r="Y90" s="89">
        <f t="shared" si="121"/>
        <v>2000153.4361092451</v>
      </c>
      <c r="Z90" s="89">
        <f t="shared" si="121"/>
        <v>727264.2226844239</v>
      </c>
      <c r="AA90" s="89">
        <f t="shared" si="121"/>
        <v>454400.552063215</v>
      </c>
      <c r="AB90" s="79"/>
      <c r="AC90" s="77">
        <f t="shared" si="119"/>
        <v>2.6199709544614008E-2</v>
      </c>
      <c r="AD90" s="77">
        <f t="shared" si="119"/>
        <v>2.4491088562584917E-2</v>
      </c>
      <c r="AE90" s="77">
        <f t="shared" si="119"/>
        <v>1.063342935613098E-2</v>
      </c>
      <c r="AF90" s="77">
        <f t="shared" si="119"/>
        <v>1.177041680665967E-2</v>
      </c>
      <c r="AG90" s="77">
        <f t="shared" si="119"/>
        <v>9.9452193514334774E-5</v>
      </c>
      <c r="AH90" s="77">
        <f t="shared" si="119"/>
        <v>4.6207534880548282E-2</v>
      </c>
    </row>
    <row r="91" spans="8:34" x14ac:dyDescent="0.25">
      <c r="H91" s="69">
        <f t="shared" si="142"/>
        <v>7.0511918957694056E-2</v>
      </c>
      <c r="I91" s="20">
        <f t="shared" ref="I91" si="149">I88+1</f>
        <v>28</v>
      </c>
      <c r="J91" s="80">
        <f t="shared" ref="J91" si="150">J90*SQRT(SUM(V91:AA91)/SUM(O91:T91))</f>
        <v>454.58882316212976</v>
      </c>
      <c r="K91" s="81">
        <f t="shared" si="146"/>
        <v>1.2502240365077528</v>
      </c>
      <c r="L91" s="81">
        <f t="shared" si="146"/>
        <v>1.0996821817532119</v>
      </c>
      <c r="M91" s="81">
        <f t="shared" si="146"/>
        <v>0.79982315262300485</v>
      </c>
      <c r="O91" s="69">
        <f t="shared" si="113"/>
        <v>399940.26674503449</v>
      </c>
      <c r="P91" s="69">
        <f t="shared" si="114"/>
        <v>872656.18280433153</v>
      </c>
      <c r="Q91" s="69">
        <f t="shared" si="115"/>
        <v>545530.70884636941</v>
      </c>
      <c r="R91" s="69">
        <f t="shared" si="116"/>
        <v>2000059.7386078576</v>
      </c>
      <c r="S91" s="69">
        <f t="shared" si="117"/>
        <v>727343.82356605248</v>
      </c>
      <c r="T91" s="69">
        <f t="shared" si="118"/>
        <v>454690.40323522908</v>
      </c>
      <c r="V91" s="82">
        <f t="shared" si="121"/>
        <v>400059.7421764523</v>
      </c>
      <c r="W91" s="82">
        <f t="shared" si="121"/>
        <v>872798.36844147218</v>
      </c>
      <c r="X91" s="82">
        <f t="shared" si="121"/>
        <v>545378.39269615104</v>
      </c>
      <c r="Y91" s="82">
        <f t="shared" si="121"/>
        <v>1999940.2631764398</v>
      </c>
      <c r="Z91" s="82">
        <f t="shared" si="121"/>
        <v>727201.63792891172</v>
      </c>
      <c r="AA91" s="82">
        <f t="shared" si="121"/>
        <v>454400.552063215</v>
      </c>
      <c r="AC91" s="69">
        <f t="shared" si="119"/>
        <v>8.9214866455454653E-3</v>
      </c>
      <c r="AD91" s="69">
        <f t="shared" si="119"/>
        <v>5.7912580502872506E-3</v>
      </c>
      <c r="AE91" s="69">
        <f t="shared" si="119"/>
        <v>1.063342935613098E-2</v>
      </c>
      <c r="AF91" s="69">
        <f t="shared" si="119"/>
        <v>1.7842973386630939E-3</v>
      </c>
      <c r="AG91" s="69">
        <f t="shared" si="119"/>
        <v>6.9495096552805958E-3</v>
      </c>
      <c r="AH91" s="69">
        <f t="shared" si="119"/>
        <v>4.6207534880548282E-2</v>
      </c>
    </row>
    <row r="92" spans="8:34" x14ac:dyDescent="0.25">
      <c r="H92" s="69">
        <f t="shared" si="142"/>
        <v>6.4778415943913675E-2</v>
      </c>
      <c r="I92" s="17"/>
      <c r="J92" s="83">
        <f t="shared" ref="J92:M95" si="151">J91</f>
        <v>454.58882316212976</v>
      </c>
      <c r="K92" s="84">
        <f t="shared" ref="K92" si="152">K91*SQRT(SUM(Y92:AA92)/SUM(R92:T92))</f>
        <v>1.2501709662779241</v>
      </c>
      <c r="L92" s="81">
        <f t="shared" si="146"/>
        <v>1.0996821817532119</v>
      </c>
      <c r="M92" s="81">
        <f t="shared" si="146"/>
        <v>0.79982315262300485</v>
      </c>
      <c r="O92" s="69">
        <f t="shared" si="113"/>
        <v>399922.58308444469</v>
      </c>
      <c r="P92" s="69">
        <f t="shared" si="114"/>
        <v>872617.59765291901</v>
      </c>
      <c r="Q92" s="69">
        <f t="shared" si="115"/>
        <v>545506.5877945557</v>
      </c>
      <c r="R92" s="69">
        <f t="shared" si="116"/>
        <v>1999971.3044577665</v>
      </c>
      <c r="S92" s="69">
        <f t="shared" si="117"/>
        <v>727311.66351022047</v>
      </c>
      <c r="T92" s="69">
        <f t="shared" si="118"/>
        <v>454670.29875605355</v>
      </c>
      <c r="V92" s="82">
        <f t="shared" si="121"/>
        <v>400077.43190190301</v>
      </c>
      <c r="W92" s="82">
        <f t="shared" si="121"/>
        <v>872836.96158615488</v>
      </c>
      <c r="X92" s="82">
        <f t="shared" si="121"/>
        <v>545402.50807947118</v>
      </c>
      <c r="Y92" s="82">
        <f t="shared" si="121"/>
        <v>2000028.6959539566</v>
      </c>
      <c r="Z92" s="82">
        <f t="shared" si="121"/>
        <v>727233.79311966454</v>
      </c>
      <c r="AA92" s="82">
        <f t="shared" si="121"/>
        <v>454420.6446148096</v>
      </c>
      <c r="AC92" s="69">
        <f t="shared" si="119"/>
        <v>1.4986347527270022E-2</v>
      </c>
      <c r="AD92" s="69">
        <f t="shared" si="119"/>
        <v>1.378452825942092E-2</v>
      </c>
      <c r="AE92" s="69">
        <f t="shared" si="119"/>
        <v>4.9649357392441643E-3</v>
      </c>
      <c r="AF92" s="69">
        <f t="shared" si="119"/>
        <v>4.117229793452355E-4</v>
      </c>
      <c r="AG92" s="69">
        <f t="shared" si="119"/>
        <v>2.0844304665878144E-3</v>
      </c>
      <c r="AH92" s="69">
        <f t="shared" si="119"/>
        <v>3.4279953985825902E-2</v>
      </c>
    </row>
    <row r="93" spans="8:34" x14ac:dyDescent="0.25">
      <c r="H93" s="77">
        <f t="shared" si="142"/>
        <v>4.3120929206393981E-2</v>
      </c>
      <c r="I93" s="85"/>
      <c r="J93" s="86">
        <f t="shared" si="151"/>
        <v>454.58882316212976</v>
      </c>
      <c r="K93" s="87">
        <f t="shared" si="151"/>
        <v>1.2501709662779241</v>
      </c>
      <c r="L93" s="88">
        <f t="shared" ref="L93:M93" si="153">L92*SQRT(SUM(V93,Y93)/SUM(O93,R93))</f>
        <v>1.0997697103662942</v>
      </c>
      <c r="M93" s="88">
        <f t="shared" si="153"/>
        <v>0.79987395256317861</v>
      </c>
      <c r="O93" s="77">
        <f t="shared" si="113"/>
        <v>399922.58308444469</v>
      </c>
      <c r="P93" s="77">
        <f t="shared" si="114"/>
        <v>872617.59765291901</v>
      </c>
      <c r="Q93" s="77">
        <f t="shared" si="115"/>
        <v>545506.5877945557</v>
      </c>
      <c r="R93" s="77">
        <f t="shared" si="116"/>
        <v>1999886.4085241745</v>
      </c>
      <c r="S93" s="77">
        <f t="shared" si="117"/>
        <v>727280.79016591376</v>
      </c>
      <c r="T93" s="77">
        <f t="shared" si="118"/>
        <v>454650.9986493953</v>
      </c>
      <c r="V93" s="89">
        <f t="shared" si="121"/>
        <v>400077.43190190301</v>
      </c>
      <c r="W93" s="89">
        <f t="shared" si="121"/>
        <v>872836.96158615488</v>
      </c>
      <c r="X93" s="89">
        <f t="shared" si="121"/>
        <v>545402.50807947118</v>
      </c>
      <c r="Y93" s="89">
        <f t="shared" si="121"/>
        <v>2000113.5979277038</v>
      </c>
      <c r="Z93" s="89">
        <f t="shared" si="121"/>
        <v>727264.66446892894</v>
      </c>
      <c r="AA93" s="89">
        <f t="shared" si="121"/>
        <v>454439.93494285207</v>
      </c>
      <c r="AB93" s="79"/>
      <c r="AC93" s="77">
        <f t="shared" si="119"/>
        <v>1.4986347527270022E-2</v>
      </c>
      <c r="AD93" s="77">
        <f t="shared" si="119"/>
        <v>1.378452825942092E-2</v>
      </c>
      <c r="AE93" s="77">
        <f t="shared" si="119"/>
        <v>4.9649357392441643E-3</v>
      </c>
      <c r="AF93" s="77">
        <f t="shared" si="119"/>
        <v>6.4518781292895724E-3</v>
      </c>
      <c r="AG93" s="77">
        <f t="shared" si="119"/>
        <v>8.9388097988235668E-5</v>
      </c>
      <c r="AH93" s="77">
        <f t="shared" si="119"/>
        <v>2.4501338190700751E-2</v>
      </c>
    </row>
    <row r="94" spans="8:34" x14ac:dyDescent="0.25">
      <c r="H94" s="69">
        <f t="shared" si="142"/>
        <v>3.8155160416816901E-2</v>
      </c>
      <c r="I94" s="20">
        <f t="shared" ref="I94" si="154">I91+1</f>
        <v>29</v>
      </c>
      <c r="J94" s="80">
        <f t="shared" ref="J94" si="155">J93*SQRT(SUM(V94:AA94)/SUM(O94:T94))</f>
        <v>454.57449732020615</v>
      </c>
      <c r="K94" s="81">
        <f t="shared" si="151"/>
        <v>1.2501709662779241</v>
      </c>
      <c r="L94" s="81">
        <f t="shared" si="151"/>
        <v>1.0997697103662942</v>
      </c>
      <c r="M94" s="81">
        <f t="shared" si="151"/>
        <v>0.79987395256317861</v>
      </c>
      <c r="O94" s="69">
        <f t="shared" si="113"/>
        <v>399954.41470781603</v>
      </c>
      <c r="P94" s="69">
        <f t="shared" si="114"/>
        <v>872673.02105696779</v>
      </c>
      <c r="Q94" s="69">
        <f t="shared" si="115"/>
        <v>545506.5877945557</v>
      </c>
      <c r="R94" s="69">
        <f t="shared" si="116"/>
        <v>2000045.5884095677</v>
      </c>
      <c r="S94" s="69">
        <f t="shared" si="117"/>
        <v>727326.98265297641</v>
      </c>
      <c r="T94" s="69">
        <f t="shared" si="118"/>
        <v>454650.9986493953</v>
      </c>
      <c r="V94" s="82">
        <f t="shared" si="121"/>
        <v>400045.59048782341</v>
      </c>
      <c r="W94" s="82">
        <f t="shared" si="121"/>
        <v>872781.5277702543</v>
      </c>
      <c r="X94" s="82">
        <f t="shared" si="121"/>
        <v>545402.50807947118</v>
      </c>
      <c r="Y94" s="82">
        <f t="shared" si="121"/>
        <v>1999954.4126295601</v>
      </c>
      <c r="Z94" s="82">
        <f t="shared" si="121"/>
        <v>727218.4759396899</v>
      </c>
      <c r="AA94" s="82">
        <f t="shared" si="121"/>
        <v>454439.93494285207</v>
      </c>
      <c r="AC94" s="69">
        <f t="shared" si="119"/>
        <v>5.1956392705933439E-3</v>
      </c>
      <c r="AD94" s="69">
        <f t="shared" si="119"/>
        <v>3.372676431914229E-3</v>
      </c>
      <c r="AE94" s="69">
        <f t="shared" si="119"/>
        <v>4.9649357392441643E-3</v>
      </c>
      <c r="AF94" s="69">
        <f t="shared" si="119"/>
        <v>1.039127857363799E-3</v>
      </c>
      <c r="AG94" s="69">
        <f t="shared" si="119"/>
        <v>4.047211716577695E-3</v>
      </c>
      <c r="AH94" s="69">
        <f t="shared" si="119"/>
        <v>2.4501338190700751E-2</v>
      </c>
    </row>
    <row r="95" spans="8:34" x14ac:dyDescent="0.25">
      <c r="H95" s="69">
        <f t="shared" si="142"/>
        <v>3.4683544530055205E-2</v>
      </c>
      <c r="I95" s="17"/>
      <c r="J95" s="83">
        <f t="shared" ref="J95:M98" si="156">J94</f>
        <v>454.57449732020615</v>
      </c>
      <c r="K95" s="84">
        <f t="shared" ref="K95" si="157">K94*SQRT(SUM(Y95:AA95)/SUM(R95:T95))</f>
        <v>1.25012967195122</v>
      </c>
      <c r="L95" s="81">
        <f t="shared" si="151"/>
        <v>1.0997697103662942</v>
      </c>
      <c r="M95" s="81">
        <f t="shared" si="151"/>
        <v>0.79987395256317861</v>
      </c>
      <c r="O95" s="69">
        <f t="shared" si="113"/>
        <v>399941.81060619751</v>
      </c>
      <c r="P95" s="69">
        <f t="shared" si="114"/>
        <v>872645.51977423998</v>
      </c>
      <c r="Q95" s="69">
        <f t="shared" si="115"/>
        <v>545489.39678424736</v>
      </c>
      <c r="R95" s="69">
        <f t="shared" si="116"/>
        <v>1999982.5592819699</v>
      </c>
      <c r="S95" s="69">
        <f t="shared" si="117"/>
        <v>727304.06178284192</v>
      </c>
      <c r="T95" s="69">
        <f t="shared" si="118"/>
        <v>454636.67084808298</v>
      </c>
      <c r="V95" s="82">
        <f t="shared" si="121"/>
        <v>400058.19786004815</v>
      </c>
      <c r="W95" s="82">
        <f t="shared" si="121"/>
        <v>872809.03333925211</v>
      </c>
      <c r="X95" s="82">
        <f t="shared" si="121"/>
        <v>545419.69635149592</v>
      </c>
      <c r="Y95" s="82">
        <f t="shared" si="121"/>
        <v>2000017.4408701207</v>
      </c>
      <c r="Z95" s="82">
        <f t="shared" si="121"/>
        <v>727241.39411260036</v>
      </c>
      <c r="AA95" s="82">
        <f t="shared" si="121"/>
        <v>454454.25654406409</v>
      </c>
      <c r="AC95" s="69">
        <f t="shared" si="119"/>
        <v>8.4662454920018445E-3</v>
      </c>
      <c r="AD95" s="69">
        <f t="shared" si="119"/>
        <v>7.6589464772819776E-3</v>
      </c>
      <c r="AE95" s="69">
        <f t="shared" si="119"/>
        <v>2.2266522303576466E-3</v>
      </c>
      <c r="AF95" s="69">
        <f t="shared" si="119"/>
        <v>1.520906489876392E-4</v>
      </c>
      <c r="AG95" s="69">
        <f t="shared" si="119"/>
        <v>1.3499876815162922E-3</v>
      </c>
      <c r="AH95" s="69">
        <f t="shared" si="119"/>
        <v>1.8301237886671502E-2</v>
      </c>
    </row>
    <row r="96" spans="8:34" x14ac:dyDescent="0.25">
      <c r="H96" s="77">
        <f t="shared" si="142"/>
        <v>2.2853782242373673E-2</v>
      </c>
      <c r="I96" s="85"/>
      <c r="J96" s="86">
        <f t="shared" si="156"/>
        <v>454.57449732020615</v>
      </c>
      <c r="K96" s="87">
        <f t="shared" si="156"/>
        <v>1.25012967195122</v>
      </c>
      <c r="L96" s="88">
        <f t="shared" ref="L96:M96" si="158">L95*SQRT(SUM(V96,Y96)/SUM(O96,R96))</f>
        <v>1.0998346433279567</v>
      </c>
      <c r="M96" s="88">
        <f t="shared" si="158"/>
        <v>0.79991117048844029</v>
      </c>
      <c r="O96" s="77">
        <f t="shared" si="113"/>
        <v>399941.81060619751</v>
      </c>
      <c r="P96" s="77">
        <f t="shared" si="114"/>
        <v>872645.51977423998</v>
      </c>
      <c r="Q96" s="77">
        <f t="shared" si="115"/>
        <v>545489.39678424736</v>
      </c>
      <c r="R96" s="77">
        <f t="shared" si="116"/>
        <v>1999916.4979708106</v>
      </c>
      <c r="S96" s="77">
        <f t="shared" si="117"/>
        <v>727280.03824338166</v>
      </c>
      <c r="T96" s="77">
        <f t="shared" si="118"/>
        <v>454621.65376984002</v>
      </c>
      <c r="V96" s="89">
        <f t="shared" si="121"/>
        <v>400058.19786004815</v>
      </c>
      <c r="W96" s="89">
        <f t="shared" si="121"/>
        <v>872809.03333925211</v>
      </c>
      <c r="X96" s="89">
        <f t="shared" si="121"/>
        <v>545419.69635149592</v>
      </c>
      <c r="Y96" s="89">
        <f t="shared" si="121"/>
        <v>2000083.5055156294</v>
      </c>
      <c r="Z96" s="89">
        <f t="shared" si="121"/>
        <v>727265.41637556627</v>
      </c>
      <c r="AA96" s="89">
        <f t="shared" si="121"/>
        <v>454469.26809283608</v>
      </c>
      <c r="AB96" s="79"/>
      <c r="AC96" s="77">
        <f t="shared" si="119"/>
        <v>8.4662454920018445E-3</v>
      </c>
      <c r="AD96" s="77">
        <f t="shared" si="119"/>
        <v>7.6589464772819776E-3</v>
      </c>
      <c r="AE96" s="77">
        <f t="shared" si="119"/>
        <v>2.2266522303576466E-3</v>
      </c>
      <c r="AF96" s="77">
        <f t="shared" si="119"/>
        <v>3.4864400017789567E-3</v>
      </c>
      <c r="AG96" s="77">
        <f t="shared" si="119"/>
        <v>7.3493412576042187E-5</v>
      </c>
      <c r="AH96" s="77">
        <f t="shared" si="119"/>
        <v>1.2771766916058736E-2</v>
      </c>
    </row>
    <row r="97" spans="8:34" x14ac:dyDescent="0.25">
      <c r="H97" s="69">
        <f t="shared" si="142"/>
        <v>2.0387670240388261E-2</v>
      </c>
      <c r="I97" s="20">
        <f t="shared" ref="I97" si="159">I94+1</f>
        <v>30</v>
      </c>
      <c r="J97" s="80">
        <f t="shared" ref="J97" si="160">J96*SQRT(SUM(V97:AA97)/SUM(O97:T97))</f>
        <v>454.56440196415952</v>
      </c>
      <c r="K97" s="81">
        <f t="shared" si="156"/>
        <v>1.25012967195122</v>
      </c>
      <c r="L97" s="81">
        <f t="shared" si="156"/>
        <v>1.0998346433279567</v>
      </c>
      <c r="M97" s="81">
        <f t="shared" si="156"/>
        <v>0.79991117048844029</v>
      </c>
      <c r="O97" s="69">
        <f t="shared" si="113"/>
        <v>399965.42410092329</v>
      </c>
      <c r="P97" s="69">
        <f t="shared" si="114"/>
        <v>872686.12374144106</v>
      </c>
      <c r="Q97" s="69">
        <f t="shared" si="115"/>
        <v>545489.39678424736</v>
      </c>
      <c r="R97" s="69">
        <f t="shared" si="116"/>
        <v>2000034.5776924712</v>
      </c>
      <c r="S97" s="69">
        <f t="shared" si="117"/>
        <v>727313.87839284632</v>
      </c>
      <c r="T97" s="69">
        <f t="shared" si="118"/>
        <v>454621.65376984002</v>
      </c>
      <c r="V97" s="82">
        <f t="shared" si="121"/>
        <v>400034.57888806722</v>
      </c>
      <c r="W97" s="82">
        <f t="shared" si="121"/>
        <v>872768.42365336581</v>
      </c>
      <c r="X97" s="82">
        <f t="shared" si="121"/>
        <v>545419.69635149592</v>
      </c>
      <c r="Y97" s="82">
        <f t="shared" si="121"/>
        <v>1999965.4229053268</v>
      </c>
      <c r="Z97" s="82">
        <f t="shared" si="121"/>
        <v>727231.57848092169</v>
      </c>
      <c r="AA97" s="82">
        <f t="shared" si="121"/>
        <v>454469.26809283608</v>
      </c>
      <c r="AC97" s="69">
        <f t="shared" si="119"/>
        <v>2.9889903599890763E-3</v>
      </c>
      <c r="AD97" s="69">
        <f t="shared" si="119"/>
        <v>1.940261210666971E-3</v>
      </c>
      <c r="AE97" s="69">
        <f t="shared" si="119"/>
        <v>2.2266522303576466E-3</v>
      </c>
      <c r="AF97" s="69">
        <f t="shared" si="119"/>
        <v>5.9779807307788247E-4</v>
      </c>
      <c r="AG97" s="69">
        <f t="shared" si="119"/>
        <v>2.3283134522233575E-3</v>
      </c>
      <c r="AH97" s="69">
        <f t="shared" si="119"/>
        <v>1.2771766916058736E-2</v>
      </c>
    </row>
    <row r="98" spans="8:34" x14ac:dyDescent="0.25">
      <c r="H98" s="69">
        <f t="shared" si="142"/>
        <v>1.8312565267514125E-2</v>
      </c>
      <c r="I98" s="17"/>
      <c r="J98" s="83">
        <f t="shared" ref="J98:M101" si="161">J97</f>
        <v>454.56440196415952</v>
      </c>
      <c r="K98" s="84">
        <f t="shared" ref="K98" si="162">K97*SQRT(SUM(Y98:AA98)/SUM(R98:T98))</f>
        <v>1.2500977468800891</v>
      </c>
      <c r="L98" s="81">
        <f t="shared" si="156"/>
        <v>1.0998346433279567</v>
      </c>
      <c r="M98" s="81">
        <f t="shared" si="156"/>
        <v>0.79991117048844029</v>
      </c>
      <c r="O98" s="69">
        <f t="shared" si="113"/>
        <v>399956.54152306978</v>
      </c>
      <c r="P98" s="69">
        <f t="shared" si="114"/>
        <v>872666.74281006888</v>
      </c>
      <c r="Q98" s="69">
        <f t="shared" si="115"/>
        <v>545477.28235699143</v>
      </c>
      <c r="R98" s="69">
        <f t="shared" si="116"/>
        <v>1999990.160195919</v>
      </c>
      <c r="S98" s="69">
        <f t="shared" si="117"/>
        <v>727297.72594126069</v>
      </c>
      <c r="T98" s="69">
        <f t="shared" si="118"/>
        <v>454611.55736652575</v>
      </c>
      <c r="V98" s="82">
        <f t="shared" si="121"/>
        <v>400043.46319904143</v>
      </c>
      <c r="W98" s="82">
        <f t="shared" si="121"/>
        <v>872787.80684295332</v>
      </c>
      <c r="X98" s="82">
        <f t="shared" si="121"/>
        <v>545431.80949983257</v>
      </c>
      <c r="Y98" s="82">
        <f t="shared" si="121"/>
        <v>2000009.8398524921</v>
      </c>
      <c r="Z98" s="82">
        <f t="shared" si="121"/>
        <v>727247.72946344782</v>
      </c>
      <c r="AA98" s="82">
        <f t="shared" si="121"/>
        <v>454479.36133606813</v>
      </c>
      <c r="AC98" s="69">
        <f t="shared" si="119"/>
        <v>4.7221110821368427E-3</v>
      </c>
      <c r="AD98" s="69">
        <f t="shared" si="119"/>
        <v>4.1984765741358947E-3</v>
      </c>
      <c r="AE98" s="69">
        <f t="shared" si="119"/>
        <v>9.4773283793003478E-4</v>
      </c>
      <c r="AF98" s="69">
        <f t="shared" si="119"/>
        <v>4.8411110354284854E-5</v>
      </c>
      <c r="AG98" s="69">
        <f t="shared" si="119"/>
        <v>8.592539288281879E-4</v>
      </c>
      <c r="AH98" s="69">
        <f t="shared" si="119"/>
        <v>9.6116847070030157E-3</v>
      </c>
    </row>
    <row r="99" spans="8:34" x14ac:dyDescent="0.25">
      <c r="H99" s="77">
        <f t="shared" si="142"/>
        <v>1.1943533723579817E-2</v>
      </c>
      <c r="I99" s="85"/>
      <c r="J99" s="86">
        <f t="shared" si="161"/>
        <v>454.56440196415952</v>
      </c>
      <c r="K99" s="87">
        <f t="shared" si="161"/>
        <v>1.2500977468800891</v>
      </c>
      <c r="L99" s="88">
        <f t="shared" ref="L99:M99" si="163">L98*SQRT(SUM(V99,Y99)/SUM(O99,R99))</f>
        <v>1.0998824762380346</v>
      </c>
      <c r="M99" s="88">
        <f t="shared" si="163"/>
        <v>0.79993822127930281</v>
      </c>
      <c r="O99" s="77">
        <f t="shared" si="113"/>
        <v>399956.54152306978</v>
      </c>
      <c r="P99" s="77">
        <f t="shared" si="114"/>
        <v>872666.74281006888</v>
      </c>
      <c r="Q99" s="77">
        <f t="shared" si="115"/>
        <v>545477.28235699143</v>
      </c>
      <c r="R99" s="77">
        <f t="shared" si="116"/>
        <v>1999939.0856317696</v>
      </c>
      <c r="S99" s="77">
        <f t="shared" si="117"/>
        <v>727279.15264270222</v>
      </c>
      <c r="T99" s="77">
        <f t="shared" si="118"/>
        <v>454599.94776583277</v>
      </c>
      <c r="V99" s="89">
        <f t="shared" si="121"/>
        <v>400043.46319904143</v>
      </c>
      <c r="W99" s="89">
        <f t="shared" si="121"/>
        <v>872787.80684295332</v>
      </c>
      <c r="X99" s="89">
        <f t="shared" si="121"/>
        <v>545431.80949983257</v>
      </c>
      <c r="Y99" s="89">
        <f t="shared" si="121"/>
        <v>2000060.916223567</v>
      </c>
      <c r="Z99" s="89">
        <f t="shared" si="121"/>
        <v>727266.30195951927</v>
      </c>
      <c r="AA99" s="89">
        <f t="shared" si="121"/>
        <v>454490.96785721765</v>
      </c>
      <c r="AB99" s="79"/>
      <c r="AC99" s="77">
        <f t="shared" si="119"/>
        <v>4.7221110821368427E-3</v>
      </c>
      <c r="AD99" s="77">
        <f t="shared" si="119"/>
        <v>4.1984765741358947E-3</v>
      </c>
      <c r="AE99" s="77">
        <f t="shared" si="119"/>
        <v>9.4773283793003478E-4</v>
      </c>
      <c r="AF99" s="77">
        <f t="shared" si="119"/>
        <v>1.8553366367829404E-3</v>
      </c>
      <c r="AG99" s="77">
        <f t="shared" si="119"/>
        <v>5.6766895028738378E-5</v>
      </c>
      <c r="AH99" s="77">
        <f t="shared" si="119"/>
        <v>6.5321412414996753E-3</v>
      </c>
    </row>
    <row r="100" spans="8:34" x14ac:dyDescent="0.25">
      <c r="H100" s="69">
        <f t="shared" si="142"/>
        <v>1.0750750882162513E-2</v>
      </c>
      <c r="I100" s="20">
        <f t="shared" ref="I100" si="164">I97+1</f>
        <v>31</v>
      </c>
      <c r="J100" s="80">
        <f t="shared" ref="J100" si="165">J99*SQRT(SUM(V100:AA100)/SUM(O100:T100))</f>
        <v>454.55738114547614</v>
      </c>
      <c r="K100" s="81">
        <f t="shared" si="161"/>
        <v>1.2500977468800891</v>
      </c>
      <c r="L100" s="81">
        <f t="shared" si="161"/>
        <v>1.0998824762380346</v>
      </c>
      <c r="M100" s="81">
        <f t="shared" si="161"/>
        <v>0.79993822127930281</v>
      </c>
      <c r="O100" s="69">
        <f t="shared" si="113"/>
        <v>399973.93603360082</v>
      </c>
      <c r="P100" s="69">
        <f t="shared" si="114"/>
        <v>872696.25399383949</v>
      </c>
      <c r="Q100" s="69">
        <f t="shared" si="115"/>
        <v>545477.28235699143</v>
      </c>
      <c r="R100" s="69">
        <f t="shared" si="116"/>
        <v>2000026.0649854613</v>
      </c>
      <c r="S100" s="69">
        <f t="shared" si="117"/>
        <v>727303.74721892842</v>
      </c>
      <c r="T100" s="69">
        <f t="shared" si="118"/>
        <v>454599.94776583277</v>
      </c>
      <c r="V100" s="82">
        <f t="shared" si="121"/>
        <v>400026.06566483586</v>
      </c>
      <c r="W100" s="82">
        <f t="shared" si="121"/>
        <v>872758.29256322247</v>
      </c>
      <c r="X100" s="82">
        <f t="shared" si="121"/>
        <v>545431.80949983257</v>
      </c>
      <c r="Y100" s="82">
        <f t="shared" si="121"/>
        <v>1999973.935354226</v>
      </c>
      <c r="Z100" s="82">
        <f t="shared" si="121"/>
        <v>727241.70864954568</v>
      </c>
      <c r="AA100" s="82">
        <f t="shared" si="121"/>
        <v>454490.96785721765</v>
      </c>
      <c r="AC100" s="69">
        <f t="shared" si="119"/>
        <v>1.6984365311326056E-3</v>
      </c>
      <c r="AD100" s="69">
        <f t="shared" si="119"/>
        <v>1.1025162757429012E-3</v>
      </c>
      <c r="AE100" s="69">
        <f t="shared" si="119"/>
        <v>9.4773283793003478E-4</v>
      </c>
      <c r="AF100" s="69">
        <f t="shared" si="119"/>
        <v>3.3968730657654277E-4</v>
      </c>
      <c r="AG100" s="69">
        <f t="shared" si="119"/>
        <v>1.3230195306980583E-3</v>
      </c>
      <c r="AH100" s="69">
        <f t="shared" si="119"/>
        <v>6.5321412414996753E-3</v>
      </c>
    </row>
    <row r="101" spans="8:34" x14ac:dyDescent="0.25">
      <c r="H101" s="69">
        <f t="shared" si="142"/>
        <v>9.52582105491067E-3</v>
      </c>
      <c r="I101" s="17"/>
      <c r="J101" s="83">
        <f t="shared" ref="J101:M104" si="166">J100</f>
        <v>454.55738114547614</v>
      </c>
      <c r="K101" s="84">
        <f t="shared" ref="K101" si="167">K100*SQRT(SUM(Y101:AA101)/SUM(R101:T101))</f>
        <v>1.2500732191342652</v>
      </c>
      <c r="L101" s="81">
        <f t="shared" si="161"/>
        <v>1.0998824762380346</v>
      </c>
      <c r="M101" s="81">
        <f t="shared" si="161"/>
        <v>0.79993822127930281</v>
      </c>
      <c r="O101" s="69">
        <f t="shared" si="113"/>
        <v>399967.75837324996</v>
      </c>
      <c r="P101" s="69">
        <f t="shared" si="114"/>
        <v>872682.77506293671</v>
      </c>
      <c r="Q101" s="69">
        <f t="shared" si="115"/>
        <v>545468.85737457138</v>
      </c>
      <c r="R101" s="69">
        <f t="shared" si="116"/>
        <v>1999995.1742683186</v>
      </c>
      <c r="S101" s="69">
        <f t="shared" si="117"/>
        <v>727292.51389816054</v>
      </c>
      <c r="T101" s="69">
        <f t="shared" si="118"/>
        <v>454592.92639813892</v>
      </c>
      <c r="V101" s="82">
        <f t="shared" si="121"/>
        <v>400032.24422576593</v>
      </c>
      <c r="W101" s="82">
        <f t="shared" si="121"/>
        <v>872771.77266052295</v>
      </c>
      <c r="X101" s="82">
        <f t="shared" si="121"/>
        <v>545440.23391003348</v>
      </c>
      <c r="Y101" s="82">
        <f t="shared" si="121"/>
        <v>2000004.8257433253</v>
      </c>
      <c r="Z101" s="82">
        <f t="shared" si="121"/>
        <v>727252.94118560641</v>
      </c>
      <c r="AA101" s="82">
        <f t="shared" si="121"/>
        <v>454497.9876501215</v>
      </c>
      <c r="AC101" s="69">
        <f t="shared" si="119"/>
        <v>2.5990157299689322E-3</v>
      </c>
      <c r="AD101" s="69">
        <f t="shared" si="119"/>
        <v>2.2689139604328431E-3</v>
      </c>
      <c r="AE101" s="69">
        <f t="shared" si="119"/>
        <v>3.7551374759002001E-4</v>
      </c>
      <c r="AF101" s="69">
        <f t="shared" si="119"/>
        <v>1.1643871225663202E-5</v>
      </c>
      <c r="AG101" s="69">
        <f t="shared" si="119"/>
        <v>5.3831235514471376E-4</v>
      </c>
      <c r="AH101" s="69">
        <f t="shared" si="119"/>
        <v>4.9573512178003399E-3</v>
      </c>
    </row>
    <row r="102" spans="8:34" x14ac:dyDescent="0.25">
      <c r="H102" s="77">
        <f t="shared" si="142"/>
        <v>6.1497020021038197E-3</v>
      </c>
      <c r="I102" s="85"/>
      <c r="J102" s="86">
        <f t="shared" si="166"/>
        <v>454.55738114547614</v>
      </c>
      <c r="K102" s="87">
        <f t="shared" si="166"/>
        <v>1.2500732191342652</v>
      </c>
      <c r="L102" s="88">
        <f t="shared" ref="L102:M102" si="168">L101*SQRT(SUM(V102,Y102)/SUM(O102,R102))</f>
        <v>1.0999174486450716</v>
      </c>
      <c r="M102" s="88">
        <f t="shared" si="168"/>
        <v>0.79995771108911973</v>
      </c>
      <c r="O102" s="77">
        <f t="shared" si="113"/>
        <v>399967.75837324996</v>
      </c>
      <c r="P102" s="77">
        <f t="shared" si="114"/>
        <v>872682.77506293671</v>
      </c>
      <c r="Q102" s="77">
        <f t="shared" si="115"/>
        <v>545468.85737457138</v>
      </c>
      <c r="R102" s="77">
        <f t="shared" si="116"/>
        <v>1999955.933038258</v>
      </c>
      <c r="S102" s="77">
        <f t="shared" si="117"/>
        <v>727278.24393729947</v>
      </c>
      <c r="T102" s="77">
        <f t="shared" si="118"/>
        <v>454584.00698381325</v>
      </c>
      <c r="V102" s="89">
        <f t="shared" si="121"/>
        <v>400032.24422576593</v>
      </c>
      <c r="W102" s="89">
        <f t="shared" si="121"/>
        <v>872771.77266052295</v>
      </c>
      <c r="X102" s="89">
        <f t="shared" si="121"/>
        <v>545440.23391003348</v>
      </c>
      <c r="Y102" s="89">
        <f t="shared" si="121"/>
        <v>2000044.0679327119</v>
      </c>
      <c r="Z102" s="89">
        <f t="shared" si="121"/>
        <v>727267.21065000095</v>
      </c>
      <c r="AA102" s="89">
        <f t="shared" si="121"/>
        <v>454506.90537665773</v>
      </c>
      <c r="AB102" s="79"/>
      <c r="AC102" s="77">
        <f t="shared" si="119"/>
        <v>2.5990157299689322E-3</v>
      </c>
      <c r="AD102" s="77">
        <f t="shared" si="119"/>
        <v>2.2689139604328431E-3</v>
      </c>
      <c r="AE102" s="77">
        <f t="shared" si="119"/>
        <v>3.7551374759002001E-4</v>
      </c>
      <c r="AF102" s="77">
        <f t="shared" si="119"/>
        <v>9.7096995243359414E-4</v>
      </c>
      <c r="AG102" s="77">
        <f t="shared" si="119"/>
        <v>4.1845866084413412E-5</v>
      </c>
      <c r="AH102" s="77">
        <f t="shared" si="119"/>
        <v>3.2695617984008652E-3</v>
      </c>
    </row>
    <row r="103" spans="8:34" x14ac:dyDescent="0.25">
      <c r="H103" s="69">
        <f t="shared" si="142"/>
        <v>5.5908124632034276E-3</v>
      </c>
      <c r="I103" s="20">
        <f t="shared" ref="I103" si="169">I100+1</f>
        <v>32</v>
      </c>
      <c r="J103" s="80">
        <f t="shared" ref="J103" si="170">J102*SQRT(SUM(V103:AA103)/SUM(O103:T103))</f>
        <v>454.55257535971248</v>
      </c>
      <c r="K103" s="81">
        <f t="shared" si="166"/>
        <v>1.2500732191342652</v>
      </c>
      <c r="L103" s="81">
        <f t="shared" si="166"/>
        <v>1.0999174486450716</v>
      </c>
      <c r="M103" s="81">
        <f t="shared" si="166"/>
        <v>0.79995771108911973</v>
      </c>
      <c r="O103" s="69">
        <f t="shared" si="113"/>
        <v>399980.47594585404</v>
      </c>
      <c r="P103" s="69">
        <f t="shared" si="114"/>
        <v>872704.03723151924</v>
      </c>
      <c r="Q103" s="69">
        <f t="shared" si="115"/>
        <v>545468.85737457138</v>
      </c>
      <c r="R103" s="69">
        <f t="shared" si="116"/>
        <v>2000019.524625957</v>
      </c>
      <c r="S103" s="69">
        <f t="shared" si="117"/>
        <v>727295.96344898327</v>
      </c>
      <c r="T103" s="69">
        <f t="shared" si="118"/>
        <v>454584.00698381325</v>
      </c>
      <c r="V103" s="82">
        <f t="shared" si="121"/>
        <v>400019.52500716434</v>
      </c>
      <c r="W103" s="82">
        <f t="shared" si="121"/>
        <v>872750.50884166488</v>
      </c>
      <c r="X103" s="82">
        <f t="shared" si="121"/>
        <v>545440.23391003348</v>
      </c>
      <c r="Y103" s="82">
        <f t="shared" si="121"/>
        <v>1999980.4755646465</v>
      </c>
      <c r="Z103" s="82">
        <f t="shared" si="121"/>
        <v>727249.49183883739</v>
      </c>
      <c r="AA103" s="82">
        <f t="shared" si="121"/>
        <v>454506.90537665773</v>
      </c>
      <c r="AC103" s="69">
        <f t="shared" si="119"/>
        <v>9.5301824269148055E-4</v>
      </c>
      <c r="AD103" s="69">
        <f t="shared" si="119"/>
        <v>6.1863843855657552E-4</v>
      </c>
      <c r="AE103" s="69">
        <f t="shared" si="119"/>
        <v>3.7551374759002001E-4</v>
      </c>
      <c r="AF103" s="69">
        <f t="shared" si="119"/>
        <v>1.906036486481439E-4</v>
      </c>
      <c r="AG103" s="69">
        <f t="shared" si="119"/>
        <v>7.4236612621673438E-4</v>
      </c>
      <c r="AH103" s="69">
        <f t="shared" si="119"/>
        <v>3.2695617984008652E-3</v>
      </c>
    </row>
    <row r="104" spans="8:34" x14ac:dyDescent="0.25">
      <c r="H104" s="69">
        <f t="shared" si="142"/>
        <v>4.8765802582526798E-3</v>
      </c>
      <c r="I104" s="17"/>
      <c r="J104" s="83">
        <f t="shared" ref="J104:M107" si="171">J103</f>
        <v>454.55257535971248</v>
      </c>
      <c r="K104" s="84">
        <f t="shared" ref="K104" si="172">K103*SQRT(SUM(Y104:AA104)/SUM(R104:T104))</f>
        <v>1.2500544901496664</v>
      </c>
      <c r="L104" s="81">
        <f t="shared" si="166"/>
        <v>1.0999174486450716</v>
      </c>
      <c r="M104" s="81">
        <f t="shared" si="166"/>
        <v>0.79995771108911973</v>
      </c>
      <c r="O104" s="69">
        <f t="shared" si="113"/>
        <v>399976.24717176129</v>
      </c>
      <c r="P104" s="69">
        <f t="shared" si="114"/>
        <v>872694.81061060843</v>
      </c>
      <c r="Q104" s="69">
        <f t="shared" si="115"/>
        <v>545463.09043165494</v>
      </c>
      <c r="R104" s="69">
        <f t="shared" si="116"/>
        <v>1999998.3795169846</v>
      </c>
      <c r="S104" s="69">
        <f t="shared" si="117"/>
        <v>727288.27414784755</v>
      </c>
      <c r="T104" s="69">
        <f t="shared" si="118"/>
        <v>454579.20091654919</v>
      </c>
      <c r="V104" s="82">
        <f t="shared" si="121"/>
        <v>400023.75423881476</v>
      </c>
      <c r="W104" s="82">
        <f t="shared" si="121"/>
        <v>872759.73605144874</v>
      </c>
      <c r="X104" s="82">
        <f t="shared" si="121"/>
        <v>545446.0006112979</v>
      </c>
      <c r="Y104" s="82">
        <f t="shared" si="121"/>
        <v>2000001.6204843284</v>
      </c>
      <c r="Z104" s="82">
        <f t="shared" si="121"/>
        <v>727257.18072994472</v>
      </c>
      <c r="AA104" s="82">
        <f t="shared" si="121"/>
        <v>454511.71067957266</v>
      </c>
      <c r="AC104" s="69">
        <f t="shared" si="119"/>
        <v>1.4105758862675141E-3</v>
      </c>
      <c r="AD104" s="69">
        <f t="shared" si="119"/>
        <v>1.2075114983155181E-3</v>
      </c>
      <c r="AE104" s="69">
        <f t="shared" si="119"/>
        <v>1.3386173158411182E-4</v>
      </c>
      <c r="AF104" s="69">
        <f t="shared" si="119"/>
        <v>1.3129836654841857E-6</v>
      </c>
      <c r="AG104" s="69">
        <f t="shared" si="119"/>
        <v>3.3233771888879879E-4</v>
      </c>
      <c r="AH104" s="69">
        <f t="shared" si="119"/>
        <v>2.5052126444820009E-3</v>
      </c>
    </row>
    <row r="105" spans="8:34" x14ac:dyDescent="0.25">
      <c r="H105" s="77">
        <f t="shared" si="142"/>
        <v>3.1171314129103977E-3</v>
      </c>
      <c r="I105" s="85"/>
      <c r="J105" s="86">
        <f t="shared" si="171"/>
        <v>454.55257535971248</v>
      </c>
      <c r="K105" s="87">
        <f t="shared" si="171"/>
        <v>1.2500544901496664</v>
      </c>
      <c r="L105" s="88">
        <f t="shared" ref="L105:M105" si="173">L104*SQRT(SUM(V105,Y105)/SUM(O105,R105))</f>
        <v>1.0999428106790157</v>
      </c>
      <c r="M105" s="88">
        <f t="shared" si="173"/>
        <v>0.79997161663418426</v>
      </c>
      <c r="O105" s="77">
        <f t="shared" si="113"/>
        <v>399976.24717176129</v>
      </c>
      <c r="P105" s="77">
        <f t="shared" si="114"/>
        <v>872694.81061060843</v>
      </c>
      <c r="Q105" s="77">
        <f t="shared" si="115"/>
        <v>545463.09043165494</v>
      </c>
      <c r="R105" s="77">
        <f t="shared" si="116"/>
        <v>1999968.4149210921</v>
      </c>
      <c r="S105" s="77">
        <f t="shared" si="117"/>
        <v>727277.37768940267</v>
      </c>
      <c r="T105" s="77">
        <f t="shared" si="118"/>
        <v>454572.39027000259</v>
      </c>
      <c r="V105" s="89">
        <f t="shared" si="121"/>
        <v>400023.75423881476</v>
      </c>
      <c r="W105" s="89">
        <f t="shared" si="121"/>
        <v>872759.73605144874</v>
      </c>
      <c r="X105" s="89">
        <f t="shared" si="121"/>
        <v>545446.0006112979</v>
      </c>
      <c r="Y105" s="89">
        <f t="shared" si="121"/>
        <v>2000031.5855777243</v>
      </c>
      <c r="Z105" s="89">
        <f t="shared" si="121"/>
        <v>727268.076885788</v>
      </c>
      <c r="AA105" s="89">
        <f t="shared" si="121"/>
        <v>454518.52041698521</v>
      </c>
      <c r="AB105" s="79"/>
      <c r="AC105" s="77">
        <f t="shared" si="119"/>
        <v>1.4105758862675141E-3</v>
      </c>
      <c r="AD105" s="77">
        <f t="shared" si="119"/>
        <v>1.2075114983155181E-3</v>
      </c>
      <c r="AE105" s="77">
        <f t="shared" si="119"/>
        <v>1.3386173158411182E-4</v>
      </c>
      <c r="AF105" s="77">
        <f t="shared" si="119"/>
        <v>4.9881648238804034E-4</v>
      </c>
      <c r="AG105" s="77">
        <f t="shared" si="119"/>
        <v>2.9736075832985736E-5</v>
      </c>
      <c r="AH105" s="77">
        <f t="shared" si="119"/>
        <v>1.59607858386451E-3</v>
      </c>
    </row>
    <row r="106" spans="8:34" x14ac:dyDescent="0.25">
      <c r="H106" s="69">
        <f t="shared" si="142"/>
        <v>2.8653676507101357E-3</v>
      </c>
      <c r="I106" s="20">
        <f t="shared" ref="I106" si="174">I103+1</f>
        <v>33</v>
      </c>
      <c r="J106" s="80">
        <f t="shared" ref="J106" si="175">J105*SQRT(SUM(V106:AA106)/SUM(O106:T106))</f>
        <v>454.54934988092958</v>
      </c>
      <c r="K106" s="81">
        <f t="shared" si="171"/>
        <v>1.2500544901496664</v>
      </c>
      <c r="L106" s="81">
        <f t="shared" si="171"/>
        <v>1.0999428106790157</v>
      </c>
      <c r="M106" s="81">
        <f t="shared" si="171"/>
        <v>0.79997161663418426</v>
      </c>
      <c r="O106" s="69">
        <f t="shared" si="113"/>
        <v>399985.46987403778</v>
      </c>
      <c r="P106" s="69">
        <f t="shared" si="114"/>
        <v>872709.98053377855</v>
      </c>
      <c r="Q106" s="69">
        <f t="shared" si="115"/>
        <v>545463.09043165494</v>
      </c>
      <c r="R106" s="69">
        <f t="shared" si="116"/>
        <v>2000014.5304426604</v>
      </c>
      <c r="S106" s="69">
        <f t="shared" si="117"/>
        <v>727290.01984311861</v>
      </c>
      <c r="T106" s="69">
        <f t="shared" si="118"/>
        <v>454572.39027000259</v>
      </c>
      <c r="V106" s="82">
        <f t="shared" si="121"/>
        <v>400014.53065379296</v>
      </c>
      <c r="W106" s="82">
        <f t="shared" si="121"/>
        <v>872744.5652634009</v>
      </c>
      <c r="X106" s="82">
        <f t="shared" si="121"/>
        <v>545446.0006112979</v>
      </c>
      <c r="Y106" s="82">
        <f t="shared" si="121"/>
        <v>1999985.4696629057</v>
      </c>
      <c r="Z106" s="82">
        <f t="shared" si="121"/>
        <v>727255.4351134965</v>
      </c>
      <c r="AA106" s="82">
        <f t="shared" si="121"/>
        <v>454518.52041698521</v>
      </c>
      <c r="AC106" s="69">
        <f t="shared" ref="AC106:AH137" si="176">((O$3-O106)^2)/O106</f>
        <v>5.2783057481110211E-4</v>
      </c>
      <c r="AD106" s="69">
        <f t="shared" si="176"/>
        <v>3.4263382167399361E-4</v>
      </c>
      <c r="AE106" s="69">
        <f t="shared" si="176"/>
        <v>1.3386173158411182E-4</v>
      </c>
      <c r="AF106" s="69">
        <f t="shared" si="176"/>
        <v>1.0556611499300051E-4</v>
      </c>
      <c r="AG106" s="69">
        <f t="shared" si="176"/>
        <v>4.1116058598367975E-4</v>
      </c>
      <c r="AH106" s="69">
        <f t="shared" si="176"/>
        <v>1.59607858386451E-3</v>
      </c>
    </row>
    <row r="107" spans="8:34" x14ac:dyDescent="0.25">
      <c r="H107" s="69">
        <f t="shared" si="142"/>
        <v>2.4539790608088391E-3</v>
      </c>
      <c r="I107" s="17"/>
      <c r="J107" s="83">
        <f t="shared" ref="J107:M110" si="177">J106</f>
        <v>454.54934988092958</v>
      </c>
      <c r="K107" s="84">
        <f t="shared" ref="K107" si="178">K106*SQRT(SUM(Y107:AA107)/SUM(R107:T107))</f>
        <v>1.2500402761953033</v>
      </c>
      <c r="L107" s="81">
        <f t="shared" si="171"/>
        <v>1.0999428106790157</v>
      </c>
      <c r="M107" s="81">
        <f t="shared" si="171"/>
        <v>0.79997161663418426</v>
      </c>
      <c r="O107" s="69">
        <f t="shared" si="113"/>
        <v>399982.63160027919</v>
      </c>
      <c r="P107" s="69">
        <f t="shared" si="114"/>
        <v>872703.78783423535</v>
      </c>
      <c r="Q107" s="69">
        <f t="shared" si="115"/>
        <v>545459.21985711553</v>
      </c>
      <c r="R107" s="69">
        <f t="shared" si="116"/>
        <v>2000000.3384552354</v>
      </c>
      <c r="S107" s="69">
        <f t="shared" si="117"/>
        <v>727284.8590352051</v>
      </c>
      <c r="T107" s="69">
        <f t="shared" si="118"/>
        <v>454569.1646506142</v>
      </c>
      <c r="V107" s="82">
        <f t="shared" ref="V107:AA138" si="179">O$4/O107</f>
        <v>400017.369153907</v>
      </c>
      <c r="W107" s="82">
        <f t="shared" si="179"/>
        <v>872750.75825230044</v>
      </c>
      <c r="X107" s="82">
        <f t="shared" si="179"/>
        <v>545449.87109203369</v>
      </c>
      <c r="Y107" s="82">
        <f t="shared" si="179"/>
        <v>1999999.6615448219</v>
      </c>
      <c r="Z107" s="82">
        <f t="shared" si="179"/>
        <v>727260.59571261809</v>
      </c>
      <c r="AA107" s="82">
        <f t="shared" si="179"/>
        <v>454521.74567700247</v>
      </c>
      <c r="AC107" s="69">
        <f t="shared" si="176"/>
        <v>7.5418601967058461E-4</v>
      </c>
      <c r="AD107" s="69">
        <f t="shared" si="176"/>
        <v>6.3199015366971077E-4</v>
      </c>
      <c r="AE107" s="69">
        <f t="shared" si="176"/>
        <v>4.0058062254721142E-5</v>
      </c>
      <c r="AF107" s="69">
        <f t="shared" si="176"/>
        <v>5.7275963476164357E-8</v>
      </c>
      <c r="AG107" s="69">
        <f t="shared" si="176"/>
        <v>2.0236865787781077E-4</v>
      </c>
      <c r="AH107" s="69">
        <f t="shared" si="176"/>
        <v>1.2367074812738323E-3</v>
      </c>
    </row>
    <row r="108" spans="8:34" x14ac:dyDescent="0.25">
      <c r="H108" s="77">
        <f t="shared" si="142"/>
        <v>1.5542297754166665E-3</v>
      </c>
      <c r="I108" s="85"/>
      <c r="J108" s="86">
        <f t="shared" si="177"/>
        <v>454.54934988092958</v>
      </c>
      <c r="K108" s="87">
        <f t="shared" si="177"/>
        <v>1.2500402761953033</v>
      </c>
      <c r="L108" s="88">
        <f t="shared" ref="L108:M108" si="180">L107*SQRT(SUM(V108,Y108)/SUM(O108,R108))</f>
        <v>1.0999610386178256</v>
      </c>
      <c r="M108" s="88">
        <f t="shared" si="180"/>
        <v>0.79998142793191607</v>
      </c>
      <c r="O108" s="77">
        <f t="shared" si="113"/>
        <v>399982.63160027919</v>
      </c>
      <c r="P108" s="77">
        <f t="shared" si="114"/>
        <v>872703.78783423535</v>
      </c>
      <c r="Q108" s="77">
        <f t="shared" si="115"/>
        <v>545459.21985711553</v>
      </c>
      <c r="R108" s="77">
        <f t="shared" si="116"/>
        <v>1999977.597115749</v>
      </c>
      <c r="S108" s="77">
        <f t="shared" si="117"/>
        <v>727276.58932066313</v>
      </c>
      <c r="T108" s="77">
        <f t="shared" si="118"/>
        <v>454563.99589564221</v>
      </c>
      <c r="V108" s="89">
        <f t="shared" si="179"/>
        <v>400017.369153907</v>
      </c>
      <c r="W108" s="89">
        <f t="shared" si="179"/>
        <v>872750.75825230044</v>
      </c>
      <c r="X108" s="89">
        <f t="shared" si="179"/>
        <v>545449.87109203369</v>
      </c>
      <c r="Y108" s="89">
        <f t="shared" si="179"/>
        <v>2000022.4031351984</v>
      </c>
      <c r="Z108" s="89">
        <f t="shared" si="179"/>
        <v>727268.8652453</v>
      </c>
      <c r="AA108" s="89">
        <f t="shared" si="179"/>
        <v>454526.91395155579</v>
      </c>
      <c r="AB108" s="79"/>
      <c r="AC108" s="77">
        <f t="shared" si="176"/>
        <v>7.5418601967058461E-4</v>
      </c>
      <c r="AD108" s="77">
        <f t="shared" si="176"/>
        <v>6.3199015366971077E-4</v>
      </c>
      <c r="AE108" s="77">
        <f t="shared" si="176"/>
        <v>4.0058062254721142E-5</v>
      </c>
      <c r="AF108" s="77">
        <f t="shared" si="176"/>
        <v>2.5094742235426209E-4</v>
      </c>
      <c r="AG108" s="77">
        <f t="shared" si="176"/>
        <v>2.0508585698636994E-5</v>
      </c>
      <c r="AH108" s="77">
        <f t="shared" si="176"/>
        <v>7.5628881716092338E-4</v>
      </c>
    </row>
    <row r="109" spans="8:34" x14ac:dyDescent="0.25">
      <c r="H109" s="69">
        <f t="shared" si="142"/>
        <v>1.4464392377394977E-3</v>
      </c>
      <c r="I109" s="20">
        <f t="shared" ref="I109" si="181">I106+1</f>
        <v>34</v>
      </c>
      <c r="J109" s="80">
        <f t="shared" ref="J109" si="182">J108*SQRT(SUM(V109:AA109)/SUM(O109:T109))</f>
        <v>454.54723938096282</v>
      </c>
      <c r="K109" s="81">
        <f t="shared" si="177"/>
        <v>1.2500402761953033</v>
      </c>
      <c r="L109" s="81">
        <f t="shared" si="177"/>
        <v>1.0999610386178256</v>
      </c>
      <c r="M109" s="81">
        <f t="shared" si="177"/>
        <v>0.79998142793191607</v>
      </c>
      <c r="O109" s="69">
        <f t="shared" si="113"/>
        <v>399989.25999846775</v>
      </c>
      <c r="P109" s="69">
        <f t="shared" si="114"/>
        <v>872714.4911598484</v>
      </c>
      <c r="Q109" s="69">
        <f t="shared" si="115"/>
        <v>545459.21985711553</v>
      </c>
      <c r="R109" s="69">
        <f t="shared" si="116"/>
        <v>2000010.7401745585</v>
      </c>
      <c r="S109" s="69">
        <f t="shared" si="117"/>
        <v>727285.50904606702</v>
      </c>
      <c r="T109" s="69">
        <f t="shared" si="118"/>
        <v>454563.99589564221</v>
      </c>
      <c r="V109" s="82">
        <f t="shared" si="179"/>
        <v>400010.74028990924</v>
      </c>
      <c r="W109" s="82">
        <f t="shared" si="179"/>
        <v>872740.05448189308</v>
      </c>
      <c r="X109" s="82">
        <f t="shared" si="179"/>
        <v>545449.87109203369</v>
      </c>
      <c r="Y109" s="82">
        <f t="shared" si="179"/>
        <v>1999989.2598831169</v>
      </c>
      <c r="Z109" s="82">
        <f t="shared" si="179"/>
        <v>727259.94572402246</v>
      </c>
      <c r="AA109" s="82">
        <f t="shared" si="179"/>
        <v>454526.91395155579</v>
      </c>
      <c r="AC109" s="69">
        <f t="shared" si="176"/>
        <v>2.8837682520377252E-4</v>
      </c>
      <c r="AD109" s="69">
        <f t="shared" si="176"/>
        <v>1.8719577534212685E-4</v>
      </c>
      <c r="AE109" s="69">
        <f t="shared" si="176"/>
        <v>4.0058062254721142E-5</v>
      </c>
      <c r="AF109" s="69">
        <f t="shared" si="176"/>
        <v>5.7675365051559246E-5</v>
      </c>
      <c r="AG109" s="69">
        <f t="shared" si="176"/>
        <v>2.246349304035635E-4</v>
      </c>
      <c r="AH109" s="69">
        <f t="shared" si="176"/>
        <v>7.5628881716092338E-4</v>
      </c>
    </row>
    <row r="110" spans="8:34" x14ac:dyDescent="0.25">
      <c r="H110" s="69">
        <f t="shared" si="142"/>
        <v>1.2123875903337067E-3</v>
      </c>
      <c r="I110" s="17"/>
      <c r="J110" s="83">
        <f t="shared" ref="J110:M113" si="183">J109</f>
        <v>454.54723938096282</v>
      </c>
      <c r="K110" s="84">
        <f t="shared" ref="K110" si="184">K109*SQRT(SUM(Y110:AA110)/SUM(R110:T110))</f>
        <v>1.2500295550713962</v>
      </c>
      <c r="L110" s="81">
        <f t="shared" si="177"/>
        <v>1.0999610386178256</v>
      </c>
      <c r="M110" s="81">
        <f t="shared" si="177"/>
        <v>0.79998142793191607</v>
      </c>
      <c r="O110" s="69">
        <f t="shared" si="113"/>
        <v>399987.40282427944</v>
      </c>
      <c r="P110" s="69">
        <f t="shared" si="114"/>
        <v>872710.4390939835</v>
      </c>
      <c r="Q110" s="69">
        <f t="shared" si="115"/>
        <v>545456.68725715543</v>
      </c>
      <c r="R110" s="69">
        <f t="shared" si="116"/>
        <v>2000001.4540044172</v>
      </c>
      <c r="S110" s="69">
        <f t="shared" si="117"/>
        <v>727282.13221571175</v>
      </c>
      <c r="T110" s="69">
        <f t="shared" si="118"/>
        <v>454561.88532767317</v>
      </c>
      <c r="V110" s="82">
        <f t="shared" si="179"/>
        <v>400012.5975724553</v>
      </c>
      <c r="W110" s="82">
        <f t="shared" si="179"/>
        <v>872744.10668526462</v>
      </c>
      <c r="X110" s="82">
        <f t="shared" si="179"/>
        <v>545452.40366034571</v>
      </c>
      <c r="Y110" s="82">
        <f t="shared" si="179"/>
        <v>1999998.5459966399</v>
      </c>
      <c r="Z110" s="82">
        <f t="shared" si="179"/>
        <v>727263.32245136402</v>
      </c>
      <c r="AA110" s="82">
        <f t="shared" si="179"/>
        <v>454529.0243571499</v>
      </c>
      <c r="AC110" s="69">
        <f t="shared" si="176"/>
        <v>3.967345846782265E-4</v>
      </c>
      <c r="AD110" s="69">
        <f t="shared" si="176"/>
        <v>3.2470244083890597E-4</v>
      </c>
      <c r="AE110" s="69">
        <f t="shared" si="176"/>
        <v>8.4100507463461299E-6</v>
      </c>
      <c r="AF110" s="69">
        <f t="shared" si="176"/>
        <v>1.0570636540925073E-6</v>
      </c>
      <c r="AG110" s="69">
        <f t="shared" si="176"/>
        <v>1.2162123696269601E-4</v>
      </c>
      <c r="AH110" s="69">
        <f t="shared" si="176"/>
        <v>5.9391386085923042E-4</v>
      </c>
    </row>
    <row r="111" spans="8:34" x14ac:dyDescent="0.25">
      <c r="H111" s="77">
        <f t="shared" si="142"/>
        <v>7.6202850459579179E-4</v>
      </c>
      <c r="I111" s="85"/>
      <c r="J111" s="86">
        <f t="shared" si="183"/>
        <v>454.54723938096282</v>
      </c>
      <c r="K111" s="87">
        <f t="shared" si="183"/>
        <v>1.2500295550713962</v>
      </c>
      <c r="L111" s="88">
        <f t="shared" ref="L111:M111" si="185">L110*SQRT(SUM(V111,Y111)/SUM(O111,R111))</f>
        <v>1.0999740075508488</v>
      </c>
      <c r="M111" s="88">
        <f t="shared" si="185"/>
        <v>0.79998826104449128</v>
      </c>
      <c r="O111" s="77">
        <f t="shared" si="113"/>
        <v>399987.40282427944</v>
      </c>
      <c r="P111" s="77">
        <f t="shared" si="114"/>
        <v>872710.4390939835</v>
      </c>
      <c r="Q111" s="77">
        <f t="shared" si="115"/>
        <v>545456.68725715543</v>
      </c>
      <c r="R111" s="77">
        <f t="shared" si="116"/>
        <v>1999984.3007463894</v>
      </c>
      <c r="S111" s="77">
        <f t="shared" si="117"/>
        <v>727275.89459121006</v>
      </c>
      <c r="T111" s="77">
        <f t="shared" si="118"/>
        <v>454557.98672185314</v>
      </c>
      <c r="V111" s="89">
        <f t="shared" si="179"/>
        <v>400012.5975724553</v>
      </c>
      <c r="W111" s="89">
        <f t="shared" si="179"/>
        <v>872744.10668526462</v>
      </c>
      <c r="X111" s="89">
        <f t="shared" si="179"/>
        <v>545452.40366034571</v>
      </c>
      <c r="Y111" s="89">
        <f t="shared" si="179"/>
        <v>2000015.6993768448</v>
      </c>
      <c r="Z111" s="89">
        <f t="shared" si="179"/>
        <v>727269.55996803835</v>
      </c>
      <c r="AA111" s="89">
        <f t="shared" si="179"/>
        <v>454532.9227145685</v>
      </c>
      <c r="AB111" s="79"/>
      <c r="AC111" s="77">
        <f t="shared" si="176"/>
        <v>3.967345846782265E-4</v>
      </c>
      <c r="AD111" s="77">
        <f t="shared" si="176"/>
        <v>3.2470244083890597E-4</v>
      </c>
      <c r="AE111" s="77">
        <f t="shared" si="176"/>
        <v>8.4100507463461299E-6</v>
      </c>
      <c r="AF111" s="77">
        <f t="shared" si="176"/>
        <v>1.2323424930733479E-4</v>
      </c>
      <c r="AG111" s="77">
        <f t="shared" si="176"/>
        <v>1.3793811187589726E-5</v>
      </c>
      <c r="AH111" s="77">
        <f t="shared" si="176"/>
        <v>3.4551245357530353E-4</v>
      </c>
    </row>
    <row r="112" spans="8:34" x14ac:dyDescent="0.25">
      <c r="H112" s="69">
        <f t="shared" si="142"/>
        <v>7.1896441129945814E-4</v>
      </c>
      <c r="I112" s="20">
        <f t="shared" ref="I112" si="186">I109+1</f>
        <v>35</v>
      </c>
      <c r="J112" s="80">
        <f t="shared" ref="J112" si="187">J111*SQRT(SUM(V112:AA112)/SUM(O112:T112))</f>
        <v>454.54590539567806</v>
      </c>
      <c r="K112" s="81">
        <f t="shared" si="183"/>
        <v>1.2500295550713962</v>
      </c>
      <c r="L112" s="81">
        <f t="shared" si="183"/>
        <v>1.0999740075508488</v>
      </c>
      <c r="M112" s="81">
        <f t="shared" si="183"/>
        <v>0.79998826104449128</v>
      </c>
      <c r="O112" s="69">
        <f t="shared" si="113"/>
        <v>399992.11881844216</v>
      </c>
      <c r="P112" s="69">
        <f t="shared" si="114"/>
        <v>872717.89342788141</v>
      </c>
      <c r="Q112" s="69">
        <f t="shared" si="115"/>
        <v>545456.68725715543</v>
      </c>
      <c r="R112" s="69">
        <f t="shared" si="116"/>
        <v>2000007.8812747293</v>
      </c>
      <c r="S112" s="69">
        <f t="shared" si="117"/>
        <v>727282.10668300046</v>
      </c>
      <c r="T112" s="69">
        <f t="shared" si="118"/>
        <v>454557.98672185314</v>
      </c>
      <c r="V112" s="82">
        <f t="shared" si="179"/>
        <v>400007.88133684359</v>
      </c>
      <c r="W112" s="82">
        <f t="shared" si="179"/>
        <v>872736.6521274657</v>
      </c>
      <c r="X112" s="82">
        <f t="shared" si="179"/>
        <v>545452.40366034571</v>
      </c>
      <c r="Y112" s="82">
        <f t="shared" si="179"/>
        <v>1999992.1187563278</v>
      </c>
      <c r="Z112" s="82">
        <f t="shared" si="179"/>
        <v>727263.34798341594</v>
      </c>
      <c r="AA112" s="82">
        <f t="shared" si="179"/>
        <v>454532.9227145685</v>
      </c>
      <c r="AC112" s="69">
        <f t="shared" si="176"/>
        <v>1.5528561645662646E-4</v>
      </c>
      <c r="AD112" s="69">
        <f t="shared" si="176"/>
        <v>1.0080148205530008E-4</v>
      </c>
      <c r="AE112" s="69">
        <f t="shared" si="176"/>
        <v>8.4100507463461299E-6</v>
      </c>
      <c r="AF112" s="69">
        <f t="shared" si="176"/>
        <v>3.1057123294243627E-5</v>
      </c>
      <c r="AG112" s="69">
        <f t="shared" si="176"/>
        <v>1.2096177846797192E-4</v>
      </c>
      <c r="AH112" s="69">
        <f t="shared" si="176"/>
        <v>3.4551245357530353E-4</v>
      </c>
    </row>
    <row r="113" spans="8:34" x14ac:dyDescent="0.25">
      <c r="H113" s="69">
        <f t="shared" si="142"/>
        <v>5.8746842142974923E-4</v>
      </c>
      <c r="I113" s="17"/>
      <c r="J113" s="83">
        <f t="shared" ref="J113:K115" si="188">J112</f>
        <v>454.54590539567806</v>
      </c>
      <c r="K113" s="84">
        <f t="shared" ref="K113" si="189">K112*SQRT(SUM(Y113:AA113)/SUM(R113:T113))</f>
        <v>1.2500215191170616</v>
      </c>
      <c r="L113" s="81">
        <f t="shared" si="183"/>
        <v>1.0999740075508488</v>
      </c>
      <c r="M113" s="81">
        <f t="shared" si="183"/>
        <v>0.79998826104449128</v>
      </c>
      <c r="O113" s="69">
        <f t="shared" si="113"/>
        <v>399990.94493913039</v>
      </c>
      <c r="P113" s="69">
        <f t="shared" si="114"/>
        <v>872715.33221371751</v>
      </c>
      <c r="Q113" s="69">
        <f t="shared" si="115"/>
        <v>545455.08647481364</v>
      </c>
      <c r="R113" s="69">
        <f t="shared" si="116"/>
        <v>2000002.0117393942</v>
      </c>
      <c r="S113" s="69">
        <f t="shared" si="117"/>
        <v>727279.97228739946</v>
      </c>
      <c r="T113" s="69">
        <f t="shared" si="118"/>
        <v>454556.65270502755</v>
      </c>
      <c r="V113" s="82">
        <f t="shared" si="179"/>
        <v>400009.0552658597</v>
      </c>
      <c r="W113" s="82">
        <f t="shared" si="179"/>
        <v>872739.21340419853</v>
      </c>
      <c r="X113" s="82">
        <f t="shared" si="179"/>
        <v>545454.00443481409</v>
      </c>
      <c r="Y113" s="82">
        <f t="shared" si="179"/>
        <v>1999997.9882626294</v>
      </c>
      <c r="Z113" s="82">
        <f t="shared" si="179"/>
        <v>727265.48233022843</v>
      </c>
      <c r="AA113" s="82">
        <f t="shared" si="179"/>
        <v>454534.25666175218</v>
      </c>
      <c r="AC113" s="69">
        <f t="shared" si="176"/>
        <v>2.0498995887472863E-4</v>
      </c>
      <c r="AD113" s="69">
        <f t="shared" si="176"/>
        <v>1.6337041266695703E-4</v>
      </c>
      <c r="AE113" s="69">
        <f t="shared" si="176"/>
        <v>5.3662150699903794E-7</v>
      </c>
      <c r="AF113" s="69">
        <f t="shared" si="176"/>
        <v>2.0235456595880847E-6</v>
      </c>
      <c r="AG113" s="69">
        <f t="shared" si="176"/>
        <v>7.217335771647126E-5</v>
      </c>
      <c r="AH113" s="69">
        <f t="shared" si="176"/>
        <v>2.7587051487471404E-4</v>
      </c>
    </row>
    <row r="114" spans="8:34" x14ac:dyDescent="0.25">
      <c r="H114" s="77">
        <f t="shared" si="142"/>
        <v>3.6756821901033052E-4</v>
      </c>
      <c r="I114" s="85"/>
      <c r="J114" s="86">
        <f t="shared" si="188"/>
        <v>454.54590539567806</v>
      </c>
      <c r="K114" s="87">
        <f t="shared" si="188"/>
        <v>1.2500215191170616</v>
      </c>
      <c r="L114" s="88">
        <f t="shared" ref="L114:M114" si="190">L113*SQRT(SUM(V114,Y114)/SUM(O114,R114))</f>
        <v>1.0999831285223742</v>
      </c>
      <c r="M114" s="88">
        <f t="shared" si="190"/>
        <v>0.7999929464821981</v>
      </c>
      <c r="O114" s="77">
        <f t="shared" si="113"/>
        <v>399990.94493913039</v>
      </c>
      <c r="P114" s="77">
        <f t="shared" si="114"/>
        <v>872715.33221371751</v>
      </c>
      <c r="Q114" s="77">
        <f t="shared" si="115"/>
        <v>545455.08647481364</v>
      </c>
      <c r="R114" s="77">
        <f t="shared" si="116"/>
        <v>1999989.1545035229</v>
      </c>
      <c r="S114" s="77">
        <f t="shared" si="117"/>
        <v>727275.29688702826</v>
      </c>
      <c r="T114" s="77">
        <f t="shared" si="118"/>
        <v>454553.73053691653</v>
      </c>
      <c r="V114" s="89">
        <f t="shared" si="179"/>
        <v>400009.0552658597</v>
      </c>
      <c r="W114" s="89">
        <f t="shared" si="179"/>
        <v>872739.21340419853</v>
      </c>
      <c r="X114" s="89">
        <f t="shared" si="179"/>
        <v>545454.00443481409</v>
      </c>
      <c r="Y114" s="89">
        <f t="shared" si="179"/>
        <v>2000010.8455552899</v>
      </c>
      <c r="Z114" s="89">
        <f t="shared" si="179"/>
        <v>727270.15766750532</v>
      </c>
      <c r="AA114" s="89">
        <f t="shared" si="179"/>
        <v>454537.17870467238</v>
      </c>
      <c r="AB114" s="79"/>
      <c r="AC114" s="77">
        <f t="shared" si="176"/>
        <v>2.0498995887472863E-4</v>
      </c>
      <c r="AD114" s="77">
        <f t="shared" si="176"/>
        <v>1.6337041266695703E-4</v>
      </c>
      <c r="AE114" s="77">
        <f t="shared" si="176"/>
        <v>5.3662150699903794E-7</v>
      </c>
      <c r="AF114" s="77">
        <f t="shared" si="176"/>
        <v>5.8812715843875528E-5</v>
      </c>
      <c r="AG114" s="77">
        <f t="shared" si="176"/>
        <v>9.0789796986259358E-6</v>
      </c>
      <c r="AH114" s="77">
        <f t="shared" si="176"/>
        <v>1.5067973283856305E-4</v>
      </c>
    </row>
    <row r="115" spans="8:34" x14ac:dyDescent="0.25">
      <c r="H115" s="69">
        <f t="shared" si="142"/>
        <v>3.5202054649381698E-4</v>
      </c>
      <c r="I115" s="20">
        <f t="shared" ref="I115" si="191">I112+1</f>
        <v>36</v>
      </c>
      <c r="J115" s="80">
        <f>J114*SQRT(SUM(V115:AA115)/SUM(O115:T115))</f>
        <v>454.54510385594239</v>
      </c>
      <c r="K115" s="81">
        <f t="shared" si="188"/>
        <v>1.2500215191170616</v>
      </c>
      <c r="L115" s="81">
        <f>L114</f>
        <v>1.0999831285223742</v>
      </c>
      <c r="M115" s="81">
        <f>M114</f>
        <v>0.7999929464821981</v>
      </c>
      <c r="O115" s="69">
        <f t="shared" si="113"/>
        <v>399994.26165933849</v>
      </c>
      <c r="P115" s="69">
        <f t="shared" si="114"/>
        <v>872720.44360537664</v>
      </c>
      <c r="Q115" s="69">
        <f t="shared" si="115"/>
        <v>545455.08647481364</v>
      </c>
      <c r="R115" s="69">
        <f t="shared" si="116"/>
        <v>2000005.7383900548</v>
      </c>
      <c r="S115" s="69">
        <f t="shared" si="117"/>
        <v>727279.55645340588</v>
      </c>
      <c r="T115" s="69">
        <f t="shared" si="118"/>
        <v>454553.73053691653</v>
      </c>
      <c r="V115" s="82">
        <f t="shared" si="179"/>
        <v>400005.73842298426</v>
      </c>
      <c r="W115" s="82">
        <f t="shared" si="179"/>
        <v>872734.1019026076</v>
      </c>
      <c r="X115" s="82">
        <f t="shared" si="179"/>
        <v>545454.00443481409</v>
      </c>
      <c r="Y115" s="82">
        <f t="shared" si="179"/>
        <v>1999994.2616264098</v>
      </c>
      <c r="Z115" s="82">
        <f t="shared" si="179"/>
        <v>727265.89815617492</v>
      </c>
      <c r="AA115" s="82">
        <f t="shared" si="179"/>
        <v>454537.17870467238</v>
      </c>
      <c r="AC115" s="69">
        <f t="shared" si="176"/>
        <v>8.232256485787124E-5</v>
      </c>
      <c r="AD115" s="69">
        <f t="shared" si="176"/>
        <v>5.3438539471183836E-5</v>
      </c>
      <c r="AE115" s="69">
        <f t="shared" si="176"/>
        <v>5.3662150699903794E-7</v>
      </c>
      <c r="AF115" s="69">
        <f t="shared" si="176"/>
        <v>1.6464512970538009E-5</v>
      </c>
      <c r="AG115" s="69">
        <f t="shared" si="176"/>
        <v>6.4126247365175343E-5</v>
      </c>
      <c r="AH115" s="69">
        <f t="shared" si="176"/>
        <v>1.5067973283856305E-4</v>
      </c>
    </row>
    <row r="116" spans="8:34" x14ac:dyDescent="0.25">
      <c r="H116" s="69">
        <f t="shared" si="142"/>
        <v>2.7909551041028769E-4</v>
      </c>
      <c r="I116" s="17"/>
      <c r="J116" s="83">
        <f>J115</f>
        <v>454.54510385594239</v>
      </c>
      <c r="K116" s="84">
        <f>K115*SQRT(SUM(Y116:AA116)/SUM(R116:T116))</f>
        <v>1.2500155347655331</v>
      </c>
      <c r="L116" s="81">
        <f>L115</f>
        <v>1.0999831285223742</v>
      </c>
      <c r="M116" s="81">
        <f>M115</f>
        <v>0.7999929464821981</v>
      </c>
      <c r="O116" s="69">
        <f t="shared" si="113"/>
        <v>399993.55631518958</v>
      </c>
      <c r="P116" s="69">
        <f t="shared" si="114"/>
        <v>872718.90466265311</v>
      </c>
      <c r="Q116" s="69">
        <f t="shared" si="115"/>
        <v>545454.12462713092</v>
      </c>
      <c r="R116" s="69">
        <f t="shared" si="116"/>
        <v>2000002.2116085968</v>
      </c>
      <c r="S116" s="69">
        <f t="shared" si="117"/>
        <v>727278.27397905837</v>
      </c>
      <c r="T116" s="69">
        <f t="shared" si="118"/>
        <v>454552.92898338207</v>
      </c>
      <c r="V116" s="82">
        <f t="shared" si="179"/>
        <v>400006.44378861494</v>
      </c>
      <c r="W116" s="82">
        <f t="shared" si="179"/>
        <v>872735.6408721297</v>
      </c>
      <c r="X116" s="82">
        <f t="shared" si="179"/>
        <v>545454.96628228482</v>
      </c>
      <c r="Y116" s="82">
        <f t="shared" si="179"/>
        <v>1999997.7883938488</v>
      </c>
      <c r="Z116" s="82">
        <f t="shared" si="179"/>
        <v>727267.1806086991</v>
      </c>
      <c r="AA116" s="82">
        <f t="shared" si="179"/>
        <v>454537.98023043299</v>
      </c>
      <c r="AC116" s="69">
        <f t="shared" si="176"/>
        <v>1.0380435704847192E-4</v>
      </c>
      <c r="AD116" s="69">
        <f t="shared" si="176"/>
        <v>8.023718187568118E-5</v>
      </c>
      <c r="AE116" s="69">
        <f t="shared" si="176"/>
        <v>3.2467572411594279E-7</v>
      </c>
      <c r="AF116" s="69">
        <f t="shared" si="176"/>
        <v>2.4456035884595071E-6</v>
      </c>
      <c r="AG116" s="69">
        <f t="shared" si="176"/>
        <v>4.2302860162321554E-5</v>
      </c>
      <c r="AH116" s="69">
        <f t="shared" si="176"/>
        <v>1.2290586809476692E-4</v>
      </c>
    </row>
    <row r="117" spans="8:34" x14ac:dyDescent="0.25">
      <c r="H117" s="77">
        <f t="shared" si="142"/>
        <v>1.7483432721125425E-4</v>
      </c>
      <c r="I117" s="85"/>
      <c r="J117" s="86">
        <f>J116</f>
        <v>454.54510385594239</v>
      </c>
      <c r="K117" s="87">
        <f>K116</f>
        <v>1.2500155347655331</v>
      </c>
      <c r="L117" s="88">
        <f>L116*SQRT(SUM(V117,Y117)/SUM(O117,R117))</f>
        <v>1.0999894566288739</v>
      </c>
      <c r="M117" s="88">
        <f>M116*SQRT(SUM(W117,Z117)/SUM(P117,S117))</f>
        <v>0.79999609804685834</v>
      </c>
      <c r="O117" s="77">
        <f t="shared" si="113"/>
        <v>399993.55631518958</v>
      </c>
      <c r="P117" s="77">
        <f t="shared" si="114"/>
        <v>872718.90466265311</v>
      </c>
      <c r="Q117" s="77">
        <f t="shared" si="115"/>
        <v>545454.12462713092</v>
      </c>
      <c r="R117" s="77">
        <f t="shared" si="116"/>
        <v>1999992.6368003965</v>
      </c>
      <c r="S117" s="77">
        <f t="shared" si="117"/>
        <v>727274.79220791766</v>
      </c>
      <c r="T117" s="77">
        <f t="shared" si="118"/>
        <v>454550.75285723247</v>
      </c>
      <c r="V117" s="89">
        <f t="shared" si="179"/>
        <v>400006.44378861494</v>
      </c>
      <c r="W117" s="89">
        <f t="shared" si="179"/>
        <v>872735.6408721297</v>
      </c>
      <c r="X117" s="89">
        <f t="shared" si="179"/>
        <v>545454.96628228482</v>
      </c>
      <c r="Y117" s="89">
        <f t="shared" si="179"/>
        <v>2000007.363226712</v>
      </c>
      <c r="Z117" s="89">
        <f t="shared" si="179"/>
        <v>727270.66234339983</v>
      </c>
      <c r="AA117" s="89">
        <f t="shared" si="179"/>
        <v>454540.15629543463</v>
      </c>
      <c r="AB117" s="79"/>
      <c r="AC117" s="77">
        <f t="shared" si="176"/>
        <v>1.0380435704847192E-4</v>
      </c>
      <c r="AD117" s="77">
        <f t="shared" si="176"/>
        <v>8.023718187568118E-5</v>
      </c>
      <c r="AE117" s="77">
        <f t="shared" si="176"/>
        <v>3.2467572411594279E-7</v>
      </c>
      <c r="AF117" s="77">
        <f t="shared" si="176"/>
        <v>2.7108454003051308E-5</v>
      </c>
      <c r="AG117" s="77">
        <f t="shared" si="176"/>
        <v>5.8629246965714279E-6</v>
      </c>
      <c r="AH117" s="77">
        <f t="shared" si="176"/>
        <v>6.1757917062395923E-5</v>
      </c>
    </row>
    <row r="118" spans="8:34" x14ac:dyDescent="0.25">
      <c r="H118" s="69">
        <f t="shared" si="142"/>
        <v>1.7007641702878492E-4</v>
      </c>
      <c r="I118" s="20">
        <f t="shared" ref="I118" si="192">I115+1</f>
        <v>37</v>
      </c>
      <c r="J118" s="80">
        <f>J117*SQRT(SUM(V118:AA118)/SUM(O118:T118))</f>
        <v>454.54466045165333</v>
      </c>
      <c r="K118" s="81">
        <f>K117</f>
        <v>1.2500155347655331</v>
      </c>
      <c r="L118" s="81">
        <f>L117</f>
        <v>1.0999894566288739</v>
      </c>
      <c r="M118" s="81">
        <f>M117</f>
        <v>0.79999609804685834</v>
      </c>
      <c r="O118" s="69">
        <f t="shared" si="113"/>
        <v>399995.85744305048</v>
      </c>
      <c r="P118" s="69">
        <f t="shared" si="114"/>
        <v>872722.34273053904</v>
      </c>
      <c r="Q118" s="69">
        <f t="shared" si="115"/>
        <v>545454.12462713092</v>
      </c>
      <c r="R118" s="69">
        <f t="shared" si="116"/>
        <v>2000004.1425826908</v>
      </c>
      <c r="S118" s="69">
        <f t="shared" si="117"/>
        <v>727277.65730009566</v>
      </c>
      <c r="T118" s="69">
        <f t="shared" si="118"/>
        <v>454550.75285723247</v>
      </c>
      <c r="V118" s="82">
        <f t="shared" si="179"/>
        <v>400004.14259985206</v>
      </c>
      <c r="W118" s="82">
        <f t="shared" si="179"/>
        <v>872732.20275185606</v>
      </c>
      <c r="X118" s="82">
        <f t="shared" si="179"/>
        <v>545454.96628228482</v>
      </c>
      <c r="Y118" s="82">
        <f t="shared" si="179"/>
        <v>1999995.8574258897</v>
      </c>
      <c r="Z118" s="82">
        <f t="shared" si="179"/>
        <v>727267.79727877828</v>
      </c>
      <c r="AA118" s="82">
        <f t="shared" si="179"/>
        <v>454540.15629543463</v>
      </c>
      <c r="AC118" s="69">
        <f t="shared" si="176"/>
        <v>4.2902389515197789E-5</v>
      </c>
      <c r="AD118" s="69">
        <f t="shared" si="176"/>
        <v>2.7849485002414204E-5</v>
      </c>
      <c r="AE118" s="69">
        <f t="shared" si="176"/>
        <v>3.2467572411594279E-7</v>
      </c>
      <c r="AF118" s="69">
        <f t="shared" si="176"/>
        <v>8.5804779024252266E-6</v>
      </c>
      <c r="AG118" s="69">
        <f t="shared" si="176"/>
        <v>3.3419382004705178E-5</v>
      </c>
      <c r="AH118" s="69">
        <f t="shared" si="176"/>
        <v>6.1757917062395923E-5</v>
      </c>
    </row>
    <row r="119" spans="8:34" x14ac:dyDescent="0.25">
      <c r="H119" s="69">
        <f t="shared" si="142"/>
        <v>1.3017907105834092E-4</v>
      </c>
      <c r="I119" s="17"/>
      <c r="J119" s="83">
        <f>J118</f>
        <v>454.54466045165333</v>
      </c>
      <c r="K119" s="84">
        <f>K118*SQRT(SUM(Y119:AA119)/SUM(R119:T119))</f>
        <v>1.250011108382779</v>
      </c>
      <c r="L119" s="81">
        <f>L118</f>
        <v>1.0999894566288739</v>
      </c>
      <c r="M119" s="81">
        <f>M118</f>
        <v>0.79999609804685834</v>
      </c>
      <c r="O119" s="69">
        <f t="shared" si="113"/>
        <v>399995.46725101612</v>
      </c>
      <c r="P119" s="69">
        <f t="shared" si="114"/>
        <v>872721.49139845639</v>
      </c>
      <c r="Q119" s="69">
        <f t="shared" si="115"/>
        <v>545453.59254198405</v>
      </c>
      <c r="R119" s="69">
        <f t="shared" si="116"/>
        <v>2000002.1915982726</v>
      </c>
      <c r="S119" s="69">
        <f t="shared" si="117"/>
        <v>727276.94784787658</v>
      </c>
      <c r="T119" s="69">
        <f t="shared" si="118"/>
        <v>454550.30944743287</v>
      </c>
      <c r="V119" s="82">
        <f t="shared" si="179"/>
        <v>400004.53280034917</v>
      </c>
      <c r="W119" s="82">
        <f t="shared" si="179"/>
        <v>872733.05409438757</v>
      </c>
      <c r="X119" s="82">
        <f t="shared" si="179"/>
        <v>545455.49836877186</v>
      </c>
      <c r="Y119" s="82">
        <f t="shared" si="179"/>
        <v>1999997.808404129</v>
      </c>
      <c r="Z119" s="82">
        <f t="shared" si="179"/>
        <v>727268.50672207109</v>
      </c>
      <c r="AA119" s="82">
        <f t="shared" si="179"/>
        <v>454540.5996953299</v>
      </c>
      <c r="AC119" s="69">
        <f t="shared" si="176"/>
        <v>5.1365115441462305E-5</v>
      </c>
      <c r="AD119" s="69">
        <f t="shared" si="176"/>
        <v>3.8298315342451761E-5</v>
      </c>
      <c r="AE119" s="69">
        <f t="shared" si="176"/>
        <v>1.6647472163355914E-6</v>
      </c>
      <c r="AF119" s="69">
        <f t="shared" si="176"/>
        <v>2.4015488627251227E-6</v>
      </c>
      <c r="AG119" s="69">
        <f t="shared" si="176"/>
        <v>2.4493082921843024E-5</v>
      </c>
      <c r="AH119" s="69">
        <f t="shared" si="176"/>
        <v>5.1853607243967105E-5</v>
      </c>
    </row>
    <row r="120" spans="8:34" x14ac:dyDescent="0.25">
      <c r="H120" s="77">
        <f t="shared" si="142"/>
        <v>8.2487431250220726E-5</v>
      </c>
      <c r="I120" s="85"/>
      <c r="J120" s="86">
        <f>J119</f>
        <v>454.54466045165333</v>
      </c>
      <c r="K120" s="87">
        <f>K119</f>
        <v>1.250011108382779</v>
      </c>
      <c r="L120" s="88">
        <f>L119*SQRT(SUM(V120,Y120)/SUM(O120,R120))</f>
        <v>1.099993775615113</v>
      </c>
      <c r="M120" s="88">
        <f>M119*SQRT(SUM(W120,Z120)/SUM(P120,S120))</f>
        <v>0.79999816609323604</v>
      </c>
      <c r="O120" s="77">
        <f t="shared" si="113"/>
        <v>399995.46725101612</v>
      </c>
      <c r="P120" s="77">
        <f t="shared" si="114"/>
        <v>872721.49139845639</v>
      </c>
      <c r="Q120" s="77">
        <f t="shared" si="115"/>
        <v>545453.59254198405</v>
      </c>
      <c r="R120" s="77">
        <f t="shared" si="116"/>
        <v>1999995.1094661211</v>
      </c>
      <c r="S120" s="77">
        <f t="shared" si="117"/>
        <v>727274.37251497083</v>
      </c>
      <c r="T120" s="77">
        <f t="shared" si="118"/>
        <v>454548.69985651609</v>
      </c>
      <c r="V120" s="89">
        <f t="shared" si="179"/>
        <v>400004.53280034917</v>
      </c>
      <c r="W120" s="89">
        <f t="shared" si="179"/>
        <v>872733.05409438757</v>
      </c>
      <c r="X120" s="89">
        <f t="shared" si="179"/>
        <v>545455.49836877186</v>
      </c>
      <c r="Y120" s="89">
        <f t="shared" si="179"/>
        <v>2000004.8905458376</v>
      </c>
      <c r="Z120" s="89">
        <f t="shared" si="179"/>
        <v>727271.08203420555</v>
      </c>
      <c r="AA120" s="89">
        <f t="shared" si="179"/>
        <v>454542.20925756346</v>
      </c>
      <c r="AB120" s="79"/>
      <c r="AC120" s="77">
        <f t="shared" si="176"/>
        <v>5.1365115441462305E-5</v>
      </c>
      <c r="AD120" s="77">
        <f t="shared" si="176"/>
        <v>3.8298315342451761E-5</v>
      </c>
      <c r="AE120" s="77">
        <f t="shared" si="176"/>
        <v>1.6647472163355914E-6</v>
      </c>
      <c r="AF120" s="77">
        <f t="shared" si="176"/>
        <v>1.1958690052688274E-5</v>
      </c>
      <c r="AG120" s="77">
        <f t="shared" si="176"/>
        <v>3.7218718852509901E-6</v>
      </c>
      <c r="AH120" s="77">
        <f t="shared" si="176"/>
        <v>2.3170331120151978E-5</v>
      </c>
    </row>
    <row r="121" spans="8:34" x14ac:dyDescent="0.25">
      <c r="H121" s="69">
        <f t="shared" si="142"/>
        <v>8.1436424463344028E-5</v>
      </c>
      <c r="I121" s="20">
        <f t="shared" ref="I121" si="193">I118+1</f>
        <v>38</v>
      </c>
      <c r="J121" s="80">
        <f>J120*SQRT(SUM(V121:AA121)/SUM(O121:T121))</f>
        <v>454.54445205333036</v>
      </c>
      <c r="K121" s="81">
        <f>K120</f>
        <v>1.250011108382779</v>
      </c>
      <c r="L121" s="81">
        <f>L120</f>
        <v>1.099993775615113</v>
      </c>
      <c r="M121" s="81">
        <f>M120</f>
        <v>0.79999816609323604</v>
      </c>
      <c r="O121" s="69">
        <f t="shared" si="113"/>
        <v>399997.03778872296</v>
      </c>
      <c r="P121" s="69">
        <f t="shared" si="114"/>
        <v>872723.74744510895</v>
      </c>
      <c r="Q121" s="69">
        <f t="shared" si="115"/>
        <v>545453.59254198405</v>
      </c>
      <c r="R121" s="69">
        <f t="shared" si="116"/>
        <v>2000002.9622244397</v>
      </c>
      <c r="S121" s="69">
        <f t="shared" si="117"/>
        <v>727276.25257055531</v>
      </c>
      <c r="T121" s="69">
        <f t="shared" si="118"/>
        <v>454548.69985651609</v>
      </c>
      <c r="V121" s="82">
        <f t="shared" si="179"/>
        <v>400002.96223321412</v>
      </c>
      <c r="W121" s="82">
        <f t="shared" si="179"/>
        <v>872730.79802367673</v>
      </c>
      <c r="X121" s="82">
        <f t="shared" si="179"/>
        <v>545455.49836877186</v>
      </c>
      <c r="Y121" s="82">
        <f t="shared" si="179"/>
        <v>1999997.0377799477</v>
      </c>
      <c r="Z121" s="82">
        <f t="shared" si="179"/>
        <v>727269.2019919873</v>
      </c>
      <c r="AA121" s="82">
        <f t="shared" si="179"/>
        <v>454542.20925756346</v>
      </c>
      <c r="AC121" s="69">
        <f t="shared" si="176"/>
        <v>2.1936901579834337E-5</v>
      </c>
      <c r="AD121" s="69">
        <f t="shared" si="176"/>
        <v>1.4240032279735621E-5</v>
      </c>
      <c r="AE121" s="69">
        <f t="shared" si="176"/>
        <v>1.6647472163355914E-6</v>
      </c>
      <c r="AF121" s="69">
        <f t="shared" si="176"/>
        <v>4.3873803174282025E-6</v>
      </c>
      <c r="AG121" s="69">
        <f t="shared" si="176"/>
        <v>1.7088038736735004E-5</v>
      </c>
      <c r="AH121" s="69">
        <f t="shared" si="176"/>
        <v>2.3170331120151978E-5</v>
      </c>
    </row>
    <row r="122" spans="8:34" x14ac:dyDescent="0.25">
      <c r="H122" s="69">
        <f t="shared" si="142"/>
        <v>5.9920611560465811E-5</v>
      </c>
      <c r="I122" s="17"/>
      <c r="J122" s="83">
        <f>J121</f>
        <v>454.54445205333036</v>
      </c>
      <c r="K122" s="84">
        <f>K121*SQRT(SUM(Y122:AA122)/SUM(R122:T122))</f>
        <v>1.2500078578503158</v>
      </c>
      <c r="L122" s="81">
        <f>L121</f>
        <v>1.099993775615113</v>
      </c>
      <c r="M122" s="81">
        <f>M121</f>
        <v>0.79999816609323604</v>
      </c>
      <c r="O122" s="69">
        <f t="shared" si="113"/>
        <v>399996.8543992365</v>
      </c>
      <c r="P122" s="69">
        <f t="shared" si="114"/>
        <v>872723.34732124582</v>
      </c>
      <c r="Q122" s="69">
        <f t="shared" si="115"/>
        <v>545453.34246399638</v>
      </c>
      <c r="R122" s="69">
        <f t="shared" si="116"/>
        <v>2000002.0452688588</v>
      </c>
      <c r="S122" s="69">
        <f t="shared" si="117"/>
        <v>727275.91913103987</v>
      </c>
      <c r="T122" s="69">
        <f t="shared" si="118"/>
        <v>454548.49145634117</v>
      </c>
      <c r="V122" s="82">
        <f t="shared" si="179"/>
        <v>400003.14562550088</v>
      </c>
      <c r="W122" s="82">
        <f t="shared" si="179"/>
        <v>872731.19815095584</v>
      </c>
      <c r="X122" s="82">
        <f t="shared" si="179"/>
        <v>545455.7484477479</v>
      </c>
      <c r="Y122" s="82">
        <f t="shared" si="179"/>
        <v>1999997.9547332327</v>
      </c>
      <c r="Z122" s="82">
        <f t="shared" si="179"/>
        <v>727269.53542842309</v>
      </c>
      <c r="AA122" s="82">
        <f t="shared" si="179"/>
        <v>454542.41765485809</v>
      </c>
      <c r="AC122" s="69">
        <f t="shared" si="176"/>
        <v>2.4737204942653048E-5</v>
      </c>
      <c r="AD122" s="69">
        <f t="shared" si="176"/>
        <v>1.765601037731956E-5</v>
      </c>
      <c r="AE122" s="69">
        <f t="shared" si="176"/>
        <v>2.6531806640121528E-6</v>
      </c>
      <c r="AF122" s="69">
        <f t="shared" si="176"/>
        <v>2.091560213452164E-6</v>
      </c>
      <c r="AG122" s="69">
        <f t="shared" si="176"/>
        <v>1.4008382815374197E-5</v>
      </c>
      <c r="AH122" s="69">
        <f t="shared" si="176"/>
        <v>2.0290085450532908E-5</v>
      </c>
    </row>
    <row r="123" spans="8:34" x14ac:dyDescent="0.25">
      <c r="H123" s="77">
        <f t="shared" si="142"/>
        <v>3.9071152835584689E-5</v>
      </c>
      <c r="I123" s="85"/>
      <c r="J123" s="86">
        <f>J122</f>
        <v>454.54445205333036</v>
      </c>
      <c r="K123" s="87">
        <f>K122</f>
        <v>1.2500078578503158</v>
      </c>
      <c r="L123" s="88">
        <f>L122*SQRT(SUM(V123,Y123)/SUM(O123,R123))</f>
        <v>1.0999966636332223</v>
      </c>
      <c r="M123" s="88">
        <f>M122*SQRT(SUM(W123,Z123)/SUM(P123,S123))</f>
        <v>0.79999947847534747</v>
      </c>
      <c r="O123" s="77">
        <f t="shared" si="113"/>
        <v>399996.8543992365</v>
      </c>
      <c r="P123" s="77">
        <f t="shared" si="114"/>
        <v>872723.34732124582</v>
      </c>
      <c r="Q123" s="77">
        <f t="shared" si="115"/>
        <v>545453.34246399638</v>
      </c>
      <c r="R123" s="77">
        <f t="shared" si="116"/>
        <v>1999996.844457817</v>
      </c>
      <c r="S123" s="77">
        <f t="shared" si="117"/>
        <v>727274.02792065858</v>
      </c>
      <c r="T123" s="77">
        <f t="shared" si="118"/>
        <v>454547.30944714329</v>
      </c>
      <c r="V123" s="89">
        <f t="shared" si="179"/>
        <v>400003.14562550088</v>
      </c>
      <c r="W123" s="89">
        <f t="shared" si="179"/>
        <v>872731.19815095584</v>
      </c>
      <c r="X123" s="89">
        <f t="shared" si="179"/>
        <v>545455.7484477479</v>
      </c>
      <c r="Y123" s="89">
        <f t="shared" si="179"/>
        <v>2000003.1555471616</v>
      </c>
      <c r="Z123" s="89">
        <f t="shared" si="179"/>
        <v>727271.42662712198</v>
      </c>
      <c r="AA123" s="89">
        <f t="shared" si="179"/>
        <v>454543.59965133533</v>
      </c>
      <c r="AB123" s="79"/>
      <c r="AC123" s="77">
        <f t="shared" si="176"/>
        <v>2.4737204942653048E-5</v>
      </c>
      <c r="AD123" s="77">
        <f t="shared" si="176"/>
        <v>1.765601037731956E-5</v>
      </c>
      <c r="AE123" s="77">
        <f t="shared" si="176"/>
        <v>2.6531806640121528E-6</v>
      </c>
      <c r="AF123" s="77">
        <f t="shared" si="176"/>
        <v>4.9787310895461439E-6</v>
      </c>
      <c r="AG123" s="77">
        <f t="shared" si="176"/>
        <v>2.3260627716973044E-6</v>
      </c>
      <c r="AH123" s="77">
        <f t="shared" si="176"/>
        <v>7.5694217152375953E-6</v>
      </c>
    </row>
    <row r="124" spans="8:34" x14ac:dyDescent="0.25">
      <c r="H124" s="69">
        <f t="shared" si="142"/>
        <v>3.8986156540042623E-5</v>
      </c>
      <c r="I124" s="20">
        <f t="shared" ref="I124" si="194">I121+1</f>
        <v>39</v>
      </c>
      <c r="J124" s="80">
        <f>J123*SQRT(SUM(V124:AA124)/SUM(O124:T124))</f>
        <v>454.54439278928061</v>
      </c>
      <c r="K124" s="81">
        <f>K123</f>
        <v>1.2500078578503158</v>
      </c>
      <c r="L124" s="81">
        <f>L123</f>
        <v>1.0999966636332223</v>
      </c>
      <c r="M124" s="81">
        <f>M123</f>
        <v>0.79999947847534747</v>
      </c>
      <c r="O124" s="69">
        <f t="shared" si="113"/>
        <v>399997.9045853237</v>
      </c>
      <c r="P124" s="69">
        <f t="shared" si="114"/>
        <v>872724.77900766442</v>
      </c>
      <c r="Q124" s="69">
        <f t="shared" si="115"/>
        <v>545453.34246399638</v>
      </c>
      <c r="R124" s="69">
        <f t="shared" si="116"/>
        <v>2000002.0954212621</v>
      </c>
      <c r="S124" s="69">
        <f t="shared" si="117"/>
        <v>727275.22100017406</v>
      </c>
      <c r="T124" s="69">
        <f t="shared" si="118"/>
        <v>454547.30944714329</v>
      </c>
      <c r="V124" s="82">
        <f t="shared" si="179"/>
        <v>400002.09542565339</v>
      </c>
      <c r="W124" s="82">
        <f t="shared" si="179"/>
        <v>872729.76645400678</v>
      </c>
      <c r="X124" s="82">
        <f t="shared" si="179"/>
        <v>545455.7484477479</v>
      </c>
      <c r="Y124" s="82">
        <f t="shared" si="179"/>
        <v>1999997.9045809333</v>
      </c>
      <c r="Z124" s="82">
        <f t="shared" si="179"/>
        <v>727270.23355383112</v>
      </c>
      <c r="AA124" s="82">
        <f t="shared" si="179"/>
        <v>454543.59965133533</v>
      </c>
      <c r="AC124" s="69">
        <f t="shared" si="176"/>
        <v>1.0976964167931687E-5</v>
      </c>
      <c r="AD124" s="69">
        <f t="shared" si="176"/>
        <v>7.125542479064451E-6</v>
      </c>
      <c r="AE124" s="69">
        <f t="shared" si="176"/>
        <v>2.6531806640121528E-6</v>
      </c>
      <c r="AF124" s="69">
        <f t="shared" si="176"/>
        <v>2.1953928326634542E-6</v>
      </c>
      <c r="AG124" s="69">
        <f t="shared" si="176"/>
        <v>8.5506509766753472E-6</v>
      </c>
      <c r="AH124" s="69">
        <f t="shared" si="176"/>
        <v>7.5694217152375953E-6</v>
      </c>
    </row>
    <row r="125" spans="8:34" x14ac:dyDescent="0.25">
      <c r="H125" s="69">
        <f t="shared" si="142"/>
        <v>2.7561507650274976E-5</v>
      </c>
      <c r="I125" s="17"/>
      <c r="J125" s="83">
        <f>J124</f>
        <v>454.54439278928061</v>
      </c>
      <c r="K125" s="84">
        <f>K124*SQRT(SUM(Y125:AA125)/SUM(R125:T125))</f>
        <v>1.2500054892265473</v>
      </c>
      <c r="L125" s="81">
        <f>L124</f>
        <v>1.0999966636332223</v>
      </c>
      <c r="M125" s="81">
        <f>M124</f>
        <v>0.79999947847534747</v>
      </c>
      <c r="O125" s="69">
        <f t="shared" si="113"/>
        <v>399997.8524331181</v>
      </c>
      <c r="P125" s="69">
        <f t="shared" si="114"/>
        <v>872724.66522076307</v>
      </c>
      <c r="Q125" s="69">
        <f t="shared" si="115"/>
        <v>545453.2713471367</v>
      </c>
      <c r="R125" s="69">
        <f t="shared" si="116"/>
        <v>2000001.8346585946</v>
      </c>
      <c r="S125" s="69">
        <f t="shared" si="117"/>
        <v>727275.12617716007</v>
      </c>
      <c r="T125" s="69">
        <f t="shared" si="118"/>
        <v>454547.25018272095</v>
      </c>
      <c r="V125" s="82">
        <f t="shared" si="179"/>
        <v>400002.1475784122</v>
      </c>
      <c r="W125" s="82">
        <f t="shared" si="179"/>
        <v>872729.88024157321</v>
      </c>
      <c r="X125" s="82">
        <f t="shared" si="179"/>
        <v>545455.81956493051</v>
      </c>
      <c r="Y125" s="82">
        <f t="shared" si="179"/>
        <v>1999998.1653430883</v>
      </c>
      <c r="Z125" s="82">
        <f t="shared" si="179"/>
        <v>727270.32837620727</v>
      </c>
      <c r="AA125" s="82">
        <f t="shared" si="179"/>
        <v>454543.6589152817</v>
      </c>
      <c r="AC125" s="69">
        <f t="shared" si="176"/>
        <v>1.1530170685783029E-5</v>
      </c>
      <c r="AD125" s="69">
        <f t="shared" si="176"/>
        <v>7.7906474623230118E-6</v>
      </c>
      <c r="AE125" s="69">
        <f t="shared" si="176"/>
        <v>2.9761480487900196E-6</v>
      </c>
      <c r="AF125" s="69">
        <f t="shared" si="176"/>
        <v>1.682984535462279E-6</v>
      </c>
      <c r="AG125" s="69">
        <f t="shared" si="176"/>
        <v>7.9127448065477963E-6</v>
      </c>
      <c r="AH125" s="69">
        <f t="shared" si="176"/>
        <v>7.0934610011364843E-6</v>
      </c>
    </row>
    <row r="126" spans="8:34" x14ac:dyDescent="0.25">
      <c r="H126" s="77">
        <f t="shared" si="142"/>
        <v>1.8974605671101185E-5</v>
      </c>
      <c r="I126" s="85"/>
      <c r="J126" s="86">
        <f>J125</f>
        <v>454.54439278928061</v>
      </c>
      <c r="K126" s="87">
        <f>K125</f>
        <v>1.2500054892265473</v>
      </c>
      <c r="L126" s="88">
        <f>L125*SQRT(SUM(V126,Y126)/SUM(O126,R126))</f>
        <v>1.0999985440299427</v>
      </c>
      <c r="M126" s="88">
        <f>M125*SQRT(SUM(W126,Z126)/SUM(P126,S126))</f>
        <v>0.80000027183069644</v>
      </c>
      <c r="O126" s="77">
        <f t="shared" si="113"/>
        <v>399997.8524331181</v>
      </c>
      <c r="P126" s="77">
        <f t="shared" si="114"/>
        <v>872724.66522076307</v>
      </c>
      <c r="Q126" s="77">
        <f t="shared" si="115"/>
        <v>545453.2713471367</v>
      </c>
      <c r="R126" s="77">
        <f t="shared" si="116"/>
        <v>1999998.0448809122</v>
      </c>
      <c r="S126" s="77">
        <f t="shared" si="117"/>
        <v>727273.74807290325</v>
      </c>
      <c r="T126" s="77">
        <f t="shared" si="118"/>
        <v>454546.3888669989</v>
      </c>
      <c r="V126" s="89">
        <f t="shared" si="179"/>
        <v>400002.1475784122</v>
      </c>
      <c r="W126" s="89">
        <f t="shared" si="179"/>
        <v>872729.88024157321</v>
      </c>
      <c r="X126" s="89">
        <f t="shared" si="179"/>
        <v>545455.81956493051</v>
      </c>
      <c r="Y126" s="89">
        <f t="shared" si="179"/>
        <v>2000001.9551209991</v>
      </c>
      <c r="Z126" s="89">
        <f t="shared" si="179"/>
        <v>727271.70647398406</v>
      </c>
      <c r="AA126" s="89">
        <f t="shared" si="179"/>
        <v>454544.52022583078</v>
      </c>
      <c r="AB126" s="79"/>
      <c r="AC126" s="77">
        <f t="shared" si="176"/>
        <v>1.1530170685783029E-5</v>
      </c>
      <c r="AD126" s="77">
        <f t="shared" si="176"/>
        <v>7.7906474623230118E-6</v>
      </c>
      <c r="AE126" s="77">
        <f t="shared" si="176"/>
        <v>2.9761480487900196E-6</v>
      </c>
      <c r="AF126" s="77">
        <f t="shared" si="176"/>
        <v>1.9112471921496192E-6</v>
      </c>
      <c r="AG126" s="77">
        <f t="shared" si="176"/>
        <v>1.4327933628863369E-6</v>
      </c>
      <c r="AH126" s="77">
        <f t="shared" si="176"/>
        <v>1.920500898342957E-6</v>
      </c>
    </row>
    <row r="127" spans="8:34" x14ac:dyDescent="0.25">
      <c r="H127" s="69">
        <f t="shared" si="142"/>
        <v>1.8951514450568112E-5</v>
      </c>
      <c r="I127" s="20">
        <f t="shared" ref="I127" si="195">I124+1</f>
        <v>40</v>
      </c>
      <c r="J127" s="80">
        <f>J126*SQRT(SUM(V127:AA127)/SUM(O127:T127))</f>
        <v>454.54442367905608</v>
      </c>
      <c r="K127" s="81">
        <f>K126</f>
        <v>1.2500054892265473</v>
      </c>
      <c r="L127" s="81">
        <f>L126</f>
        <v>1.0999985440299427</v>
      </c>
      <c r="M127" s="81">
        <f>M126</f>
        <v>0.80000027183069644</v>
      </c>
      <c r="O127" s="69">
        <f t="shared" si="113"/>
        <v>399998.53621214646</v>
      </c>
      <c r="P127" s="69">
        <f t="shared" si="114"/>
        <v>872725.53069730394</v>
      </c>
      <c r="Q127" s="69">
        <f t="shared" si="115"/>
        <v>545453.2713471367</v>
      </c>
      <c r="R127" s="69">
        <f t="shared" si="116"/>
        <v>2000001.4637910677</v>
      </c>
      <c r="S127" s="69">
        <f t="shared" si="117"/>
        <v>727274.46930652112</v>
      </c>
      <c r="T127" s="69">
        <f t="shared" si="118"/>
        <v>454546.3888669989</v>
      </c>
      <c r="V127" s="82">
        <f t="shared" si="179"/>
        <v>400001.46379321039</v>
      </c>
      <c r="W127" s="82">
        <f t="shared" si="179"/>
        <v>872729.01476071891</v>
      </c>
      <c r="X127" s="82">
        <f t="shared" si="179"/>
        <v>545455.81956493051</v>
      </c>
      <c r="Y127" s="82">
        <f t="shared" si="179"/>
        <v>1999998.5362100035</v>
      </c>
      <c r="Z127" s="82">
        <f t="shared" si="179"/>
        <v>727270.98524310614</v>
      </c>
      <c r="AA127" s="82">
        <f t="shared" si="179"/>
        <v>454544.52022583078</v>
      </c>
      <c r="AC127" s="69">
        <f t="shared" si="176"/>
        <v>5.3567068035832865E-6</v>
      </c>
      <c r="AD127" s="69">
        <f t="shared" si="176"/>
        <v>3.4772311634544069E-6</v>
      </c>
      <c r="AE127" s="69">
        <f t="shared" si="176"/>
        <v>2.9761480487900196E-6</v>
      </c>
      <c r="AF127" s="69">
        <f t="shared" si="176"/>
        <v>1.0713413608467743E-6</v>
      </c>
      <c r="AG127" s="69">
        <f t="shared" si="176"/>
        <v>4.1726773960837407E-6</v>
      </c>
      <c r="AH127" s="69">
        <f t="shared" si="176"/>
        <v>1.920500898342957E-6</v>
      </c>
    </row>
    <row r="128" spans="8:34" x14ac:dyDescent="0.25">
      <c r="H128" s="69">
        <f t="shared" si="142"/>
        <v>1.2987008079390392E-5</v>
      </c>
      <c r="I128" s="17"/>
      <c r="J128" s="83">
        <f>J127</f>
        <v>454.54442367905608</v>
      </c>
      <c r="K128" s="84">
        <f>K127*SQRT(SUM(Y128:AA128)/SUM(R128:T128))</f>
        <v>1.2500037777884447</v>
      </c>
      <c r="L128" s="81">
        <f>L127</f>
        <v>1.0999985440299427</v>
      </c>
      <c r="M128" s="81">
        <f>M127</f>
        <v>0.80000027183069644</v>
      </c>
      <c r="O128" s="69">
        <f t="shared" si="113"/>
        <v>399998.56339511287</v>
      </c>
      <c r="P128" s="69">
        <f t="shared" si="114"/>
        <v>872725.59000569303</v>
      </c>
      <c r="Q128" s="69">
        <f t="shared" si="115"/>
        <v>545453.30841486726</v>
      </c>
      <c r="R128" s="69">
        <f t="shared" si="116"/>
        <v>2000001.5997064966</v>
      </c>
      <c r="S128" s="69">
        <f t="shared" si="117"/>
        <v>727274.51873039559</v>
      </c>
      <c r="T128" s="69">
        <f t="shared" si="118"/>
        <v>454546.41975690995</v>
      </c>
      <c r="V128" s="82">
        <f t="shared" si="179"/>
        <v>400001.43661004689</v>
      </c>
      <c r="W128" s="82">
        <f t="shared" si="179"/>
        <v>872728.95545209711</v>
      </c>
      <c r="X128" s="82">
        <f t="shared" si="179"/>
        <v>545455.78249702929</v>
      </c>
      <c r="Y128" s="82">
        <f t="shared" si="179"/>
        <v>1999998.4002947831</v>
      </c>
      <c r="Z128" s="82">
        <f t="shared" si="179"/>
        <v>727270.93581947172</v>
      </c>
      <c r="AA128" s="82">
        <f t="shared" si="179"/>
        <v>454544.48933604883</v>
      </c>
      <c r="AC128" s="69">
        <f t="shared" si="176"/>
        <v>5.1596025355129675E-6</v>
      </c>
      <c r="AD128" s="69">
        <f t="shared" si="176"/>
        <v>3.2444928251671994E-6</v>
      </c>
      <c r="AE128" s="69">
        <f t="shared" si="176"/>
        <v>2.8054961662027445E-6</v>
      </c>
      <c r="AF128" s="69">
        <f t="shared" si="176"/>
        <v>1.2795294141607071E-6</v>
      </c>
      <c r="AG128" s="69">
        <f t="shared" si="176"/>
        <v>4.4128049239223703E-6</v>
      </c>
      <c r="AH128" s="69">
        <f t="shared" si="176"/>
        <v>2.0495885856021217E-6</v>
      </c>
    </row>
    <row r="129" spans="8:34" x14ac:dyDescent="0.25">
      <c r="H129" s="77">
        <f t="shared" si="142"/>
        <v>9.732093187091994E-6</v>
      </c>
      <c r="I129" s="85"/>
      <c r="J129" s="86">
        <f>J128</f>
        <v>454.54442367905608</v>
      </c>
      <c r="K129" s="87">
        <f>K128</f>
        <v>1.2500037777884447</v>
      </c>
      <c r="L129" s="88">
        <f>L128*SQRT(SUM(V129,Y129)/SUM(O129,R129))</f>
        <v>1.0999997243255413</v>
      </c>
      <c r="M129" s="88">
        <f>M128*SQRT(SUM(W129,Z129)/SUM(P129,S129))</f>
        <v>0.80000071533589712</v>
      </c>
      <c r="O129" s="77">
        <f t="shared" si="113"/>
        <v>399998.56339511287</v>
      </c>
      <c r="P129" s="77">
        <f t="shared" si="114"/>
        <v>872725.59000569303</v>
      </c>
      <c r="Q129" s="77">
        <f t="shared" si="115"/>
        <v>545453.30841486726</v>
      </c>
      <c r="R129" s="77">
        <f t="shared" si="116"/>
        <v>1999998.8614153671</v>
      </c>
      <c r="S129" s="77">
        <f t="shared" si="117"/>
        <v>727273.52298651042</v>
      </c>
      <c r="T129" s="77">
        <f t="shared" si="118"/>
        <v>454545.79741719319</v>
      </c>
      <c r="V129" s="89">
        <f t="shared" si="179"/>
        <v>400001.43661004689</v>
      </c>
      <c r="W129" s="89">
        <f t="shared" si="179"/>
        <v>872728.95545209711</v>
      </c>
      <c r="X129" s="89">
        <f t="shared" si="179"/>
        <v>545455.78249702929</v>
      </c>
      <c r="Y129" s="89">
        <f t="shared" si="179"/>
        <v>2000001.1385852811</v>
      </c>
      <c r="Z129" s="89">
        <f t="shared" si="179"/>
        <v>727271.93155981472</v>
      </c>
      <c r="AA129" s="89">
        <f t="shared" si="179"/>
        <v>454545.11167397466</v>
      </c>
      <c r="AB129" s="79"/>
      <c r="AC129" s="77">
        <f t="shared" si="176"/>
        <v>5.1596025355129675E-6</v>
      </c>
      <c r="AD129" s="77">
        <f t="shared" si="176"/>
        <v>3.2444928251671994E-6</v>
      </c>
      <c r="AE129" s="77">
        <f t="shared" si="176"/>
        <v>2.8054961662027445E-6</v>
      </c>
      <c r="AF129" s="77">
        <f t="shared" si="176"/>
        <v>6.4818785213745309E-7</v>
      </c>
      <c r="AG129" s="77">
        <f t="shared" si="176"/>
        <v>8.7059463137841883E-7</v>
      </c>
      <c r="AH129" s="77">
        <f t="shared" si="176"/>
        <v>2.58634068991609E-7</v>
      </c>
    </row>
    <row r="130" spans="8:34" x14ac:dyDescent="0.25">
      <c r="H130" s="69">
        <f t="shared" si="142"/>
        <v>9.572185378144224E-6</v>
      </c>
      <c r="I130" s="20">
        <f t="shared" ref="I130" si="196">I127+1</f>
        <v>41</v>
      </c>
      <c r="J130" s="80">
        <f>J129*SQRT(SUM(V130:AA130)/SUM(O130:T130))</f>
        <v>454.54450496701281</v>
      </c>
      <c r="K130" s="81">
        <f>K129</f>
        <v>1.2500037777884447</v>
      </c>
      <c r="L130" s="81">
        <f>L129</f>
        <v>1.0999997243255413</v>
      </c>
      <c r="M130" s="81">
        <f>M129</f>
        <v>0.80000071533589712</v>
      </c>
      <c r="O130" s="69">
        <f t="shared" si="113"/>
        <v>399998.99259253894</v>
      </c>
      <c r="P130" s="69">
        <f t="shared" si="114"/>
        <v>872726.07382845099</v>
      </c>
      <c r="Q130" s="69">
        <f t="shared" si="115"/>
        <v>545453.30841486726</v>
      </c>
      <c r="R130" s="69">
        <f t="shared" si="116"/>
        <v>2000001.0074089833</v>
      </c>
      <c r="S130" s="69">
        <f t="shared" si="117"/>
        <v>727273.92617336067</v>
      </c>
      <c r="T130" s="69">
        <f t="shared" si="118"/>
        <v>454545.79741719319</v>
      </c>
      <c r="V130" s="82">
        <f t="shared" si="179"/>
        <v>400001.00740999839</v>
      </c>
      <c r="W130" s="82">
        <f t="shared" si="179"/>
        <v>872728.47162774159</v>
      </c>
      <c r="X130" s="82">
        <f t="shared" si="179"/>
        <v>545455.78249702929</v>
      </c>
      <c r="Y130" s="82">
        <f t="shared" si="179"/>
        <v>1999998.992591524</v>
      </c>
      <c r="Z130" s="82">
        <f t="shared" si="179"/>
        <v>727271.5283740703</v>
      </c>
      <c r="AA130" s="82">
        <f t="shared" si="179"/>
        <v>454545.11167397466</v>
      </c>
      <c r="AC130" s="69">
        <f t="shared" si="176"/>
        <v>2.5371808717299961E-6</v>
      </c>
      <c r="AD130" s="69">
        <f t="shared" si="176"/>
        <v>1.6469754119928987E-6</v>
      </c>
      <c r="AE130" s="69">
        <f t="shared" si="176"/>
        <v>2.8054961662027445E-6</v>
      </c>
      <c r="AF130" s="69">
        <f t="shared" si="176"/>
        <v>5.0743617422590045E-7</v>
      </c>
      <c r="AG130" s="69">
        <f t="shared" si="176"/>
        <v>1.9763704939488449E-6</v>
      </c>
      <c r="AH130" s="69">
        <f t="shared" si="176"/>
        <v>2.58634068991609E-7</v>
      </c>
    </row>
    <row r="131" spans="8:34" x14ac:dyDescent="0.25">
      <c r="H131" s="69">
        <f t="shared" si="142"/>
        <v>6.51633759457607E-6</v>
      </c>
      <c r="I131" s="17"/>
      <c r="J131" s="83">
        <f>J130</f>
        <v>454.54450496701281</v>
      </c>
      <c r="K131" s="84">
        <f>K130*SQRT(SUM(Y131:AA131)/SUM(R131:T131))</f>
        <v>1.2500025527794094</v>
      </c>
      <c r="L131" s="81">
        <f>L130</f>
        <v>1.0999997243255413</v>
      </c>
      <c r="M131" s="81">
        <f>M130</f>
        <v>0.80000071533589712</v>
      </c>
      <c r="O131" s="69">
        <f t="shared" si="113"/>
        <v>399999.06412592297</v>
      </c>
      <c r="P131" s="69">
        <f t="shared" si="114"/>
        <v>872726.22990146757</v>
      </c>
      <c r="Q131" s="69">
        <f t="shared" si="115"/>
        <v>545453.40596041537</v>
      </c>
      <c r="R131" s="69">
        <f t="shared" si="116"/>
        <v>2000001.3650769845</v>
      </c>
      <c r="S131" s="69">
        <f t="shared" si="117"/>
        <v>727274.05623460084</v>
      </c>
      <c r="T131" s="69">
        <f t="shared" si="118"/>
        <v>454545.87870539562</v>
      </c>
      <c r="V131" s="82">
        <f t="shared" si="179"/>
        <v>400000.93587626686</v>
      </c>
      <c r="W131" s="82">
        <f t="shared" si="179"/>
        <v>872728.31555432419</v>
      </c>
      <c r="X131" s="82">
        <f t="shared" si="179"/>
        <v>545455.68495105626</v>
      </c>
      <c r="Y131" s="82">
        <f t="shared" si="179"/>
        <v>1999998.6349239473</v>
      </c>
      <c r="Z131" s="82">
        <f t="shared" si="179"/>
        <v>727271.39831328217</v>
      </c>
      <c r="AA131" s="82">
        <f t="shared" si="179"/>
        <v>454545.03038590937</v>
      </c>
      <c r="AC131" s="69">
        <f t="shared" si="176"/>
        <v>2.1896558434999663E-6</v>
      </c>
      <c r="AD131" s="69">
        <f t="shared" si="176"/>
        <v>1.2460788078191517E-6</v>
      </c>
      <c r="AE131" s="69">
        <f t="shared" si="176"/>
        <v>2.3804909062243423E-6</v>
      </c>
      <c r="AF131" s="69">
        <f t="shared" si="176"/>
        <v>9.3171695088907922E-7</v>
      </c>
      <c r="AG131" s="69">
        <f t="shared" si="176"/>
        <v>2.4284375967928105E-6</v>
      </c>
      <c r="AH131" s="69">
        <f t="shared" si="176"/>
        <v>3.9580527291887341E-7</v>
      </c>
    </row>
    <row r="132" spans="8:34" x14ac:dyDescent="0.25">
      <c r="H132" s="77">
        <f t="shared" si="142"/>
        <v>5.4261915803687577E-6</v>
      </c>
      <c r="I132" s="85"/>
      <c r="J132" s="86">
        <f>J131</f>
        <v>454.54450496701281</v>
      </c>
      <c r="K132" s="87">
        <f>K131</f>
        <v>1.2500025527794094</v>
      </c>
      <c r="L132" s="88">
        <f>L131*SQRT(SUM(V132,Y132)/SUM(O132,R132))</f>
        <v>1.1000004259459897</v>
      </c>
      <c r="M132" s="88">
        <f>M131*SQRT(SUM(W132,Z132)/SUM(P132,S132))</f>
        <v>0.80000092863436301</v>
      </c>
      <c r="O132" s="77">
        <f t="shared" si="113"/>
        <v>399999.06412592297</v>
      </c>
      <c r="P132" s="77">
        <f t="shared" si="114"/>
        <v>872726.22990146757</v>
      </c>
      <c r="Q132" s="77">
        <f t="shared" si="115"/>
        <v>545453.40596041537</v>
      </c>
      <c r="R132" s="77">
        <f t="shared" si="116"/>
        <v>1999999.4050671139</v>
      </c>
      <c r="S132" s="77">
        <f t="shared" si="117"/>
        <v>727273.34350292291</v>
      </c>
      <c r="T132" s="77">
        <f t="shared" si="118"/>
        <v>454545.43324849522</v>
      </c>
      <c r="V132" s="89">
        <f t="shared" si="179"/>
        <v>400000.93587626686</v>
      </c>
      <c r="W132" s="89">
        <f t="shared" si="179"/>
        <v>872728.31555432419</v>
      </c>
      <c r="X132" s="89">
        <f t="shared" si="179"/>
        <v>545455.68495105626</v>
      </c>
      <c r="Y132" s="89">
        <f t="shared" si="179"/>
        <v>2000000.594933063</v>
      </c>
      <c r="Z132" s="89">
        <f t="shared" si="179"/>
        <v>727272.1110430538</v>
      </c>
      <c r="AA132" s="89">
        <f t="shared" si="179"/>
        <v>454545.47584241495</v>
      </c>
      <c r="AB132" s="79"/>
      <c r="AC132" s="77">
        <f t="shared" si="176"/>
        <v>2.1896558434999663E-6</v>
      </c>
      <c r="AD132" s="77">
        <f t="shared" si="176"/>
        <v>1.2460788078191517E-6</v>
      </c>
      <c r="AE132" s="77">
        <f t="shared" si="176"/>
        <v>2.3804909062243423E-6</v>
      </c>
      <c r="AF132" s="77">
        <f t="shared" si="176"/>
        <v>1.7697262210920866E-7</v>
      </c>
      <c r="AG132" s="77">
        <f t="shared" si="176"/>
        <v>5.2214158182411775E-7</v>
      </c>
      <c r="AH132" s="77">
        <f t="shared" si="176"/>
        <v>9.9783309928324181E-10</v>
      </c>
    </row>
    <row r="133" spans="8:34" x14ac:dyDescent="0.25">
      <c r="H133" s="69">
        <f t="shared" si="142"/>
        <v>5.1567038356874034E-6</v>
      </c>
      <c r="I133" s="20">
        <f t="shared" ref="I133" si="197">I130+1</f>
        <v>42</v>
      </c>
      <c r="J133" s="80">
        <f>J132*SQRT(SUM(V133:AA133)/SUM(O133:T133))</f>
        <v>454.54461049337561</v>
      </c>
      <c r="K133" s="81">
        <f>K132</f>
        <v>1.2500025527794094</v>
      </c>
      <c r="L133" s="81">
        <f>L132</f>
        <v>1.1000004259459897</v>
      </c>
      <c r="M133" s="81">
        <f>M132</f>
        <v>0.80000092863436301</v>
      </c>
      <c r="O133" s="69">
        <f t="shared" si="113"/>
        <v>399999.31926009851</v>
      </c>
      <c r="P133" s="69">
        <f t="shared" si="114"/>
        <v>872726.46259021701</v>
      </c>
      <c r="Q133" s="69">
        <f t="shared" si="115"/>
        <v>545453.40596041537</v>
      </c>
      <c r="R133" s="69">
        <f t="shared" si="116"/>
        <v>2000000.6807405967</v>
      </c>
      <c r="S133" s="69">
        <f t="shared" si="117"/>
        <v>727273.53741061012</v>
      </c>
      <c r="T133" s="69">
        <f t="shared" si="118"/>
        <v>454545.43324849522</v>
      </c>
      <c r="V133" s="82">
        <f t="shared" si="179"/>
        <v>400000.68074106018</v>
      </c>
      <c r="W133" s="82">
        <f t="shared" si="179"/>
        <v>872728.08286508068</v>
      </c>
      <c r="X133" s="82">
        <f t="shared" si="179"/>
        <v>545455.68495105626</v>
      </c>
      <c r="Y133" s="82">
        <f t="shared" si="179"/>
        <v>1999999.3192596349</v>
      </c>
      <c r="Z133" s="82">
        <f t="shared" si="179"/>
        <v>727271.91713574692</v>
      </c>
      <c r="AA133" s="82">
        <f t="shared" si="179"/>
        <v>454545.47584241495</v>
      </c>
      <c r="AC133" s="69">
        <f t="shared" si="176"/>
        <v>1.1585190055393569E-6</v>
      </c>
      <c r="AD133" s="69">
        <f t="shared" si="176"/>
        <v>7.5203637948077113E-7</v>
      </c>
      <c r="AE133" s="69">
        <f t="shared" si="176"/>
        <v>2.3804909062243423E-6</v>
      </c>
      <c r="AF133" s="69">
        <f t="shared" si="176"/>
        <v>2.3170380115070875E-7</v>
      </c>
      <c r="AG133" s="69">
        <f t="shared" si="176"/>
        <v>9.0244365487429544E-7</v>
      </c>
      <c r="AH133" s="69">
        <f t="shared" si="176"/>
        <v>9.9783309928324181E-10</v>
      </c>
    </row>
    <row r="134" spans="8:34" x14ac:dyDescent="0.25">
      <c r="H134" s="69">
        <f t="shared" si="142"/>
        <v>3.6241074904243631E-6</v>
      </c>
      <c r="I134" s="17"/>
      <c r="J134" s="83">
        <f>J133</f>
        <v>454.54461049337561</v>
      </c>
      <c r="K134" s="84">
        <f>K133*SQRT(SUM(Y134:AA134)/SUM(R134:T134))</f>
        <v>1.2500016852444946</v>
      </c>
      <c r="L134" s="81">
        <f>L133</f>
        <v>1.1000004259459897</v>
      </c>
      <c r="M134" s="81">
        <f>M133</f>
        <v>0.80000092863436301</v>
      </c>
      <c r="O134" s="69">
        <f t="shared" si="113"/>
        <v>399999.41212333366</v>
      </c>
      <c r="P134" s="69">
        <f t="shared" si="114"/>
        <v>872726.66520106874</v>
      </c>
      <c r="Q134" s="69">
        <f t="shared" si="115"/>
        <v>545453.53259205073</v>
      </c>
      <c r="R134" s="69">
        <f t="shared" si="116"/>
        <v>2000001.1450577206</v>
      </c>
      <c r="S134" s="69">
        <f t="shared" si="117"/>
        <v>727273.70625333115</v>
      </c>
      <c r="T134" s="69">
        <f t="shared" si="118"/>
        <v>454545.53877507342</v>
      </c>
      <c r="V134" s="82">
        <f t="shared" si="179"/>
        <v>400000.58787753049</v>
      </c>
      <c r="W134" s="82">
        <f t="shared" si="179"/>
        <v>872727.88025389984</v>
      </c>
      <c r="X134" s="82">
        <f t="shared" si="179"/>
        <v>545455.55831892113</v>
      </c>
      <c r="Y134" s="82">
        <f t="shared" si="179"/>
        <v>1999998.8549429351</v>
      </c>
      <c r="Z134" s="82">
        <f t="shared" si="179"/>
        <v>727271.74829344125</v>
      </c>
      <c r="AA134" s="82">
        <f t="shared" si="179"/>
        <v>454545.37031585135</v>
      </c>
      <c r="AC134" s="69">
        <f t="shared" si="176"/>
        <v>8.6399870704229445E-7</v>
      </c>
      <c r="AD134" s="69">
        <f t="shared" si="176"/>
        <v>4.2291372930905442E-7</v>
      </c>
      <c r="AE134" s="69">
        <f t="shared" si="176"/>
        <v>1.8808026203298569E-6</v>
      </c>
      <c r="AF134" s="69">
        <f t="shared" si="176"/>
        <v>6.5557821641290388E-7</v>
      </c>
      <c r="AG134" s="69">
        <f t="shared" si="176"/>
        <v>1.3178023823696482E-6</v>
      </c>
      <c r="AH134" s="69">
        <f t="shared" si="176"/>
        <v>1.5608180223645167E-8</v>
      </c>
    </row>
    <row r="135" spans="8:34" x14ac:dyDescent="0.25">
      <c r="H135" s="77">
        <f t="shared" si="142"/>
        <v>3.325357107834526E-6</v>
      </c>
      <c r="I135" s="85"/>
      <c r="J135" s="86">
        <f>J134</f>
        <v>454.54461049337561</v>
      </c>
      <c r="K135" s="87">
        <f>K134</f>
        <v>1.2500016852444946</v>
      </c>
      <c r="L135" s="88">
        <f>L134*SQRT(SUM(V135,Y135)/SUM(O135,R135))</f>
        <v>1.1000008067630938</v>
      </c>
      <c r="M135" s="88">
        <f>M134*SQRT(SUM(W135,Z135)/SUM(P135,S135))</f>
        <v>0.80000099528104396</v>
      </c>
      <c r="O135" s="77">
        <f t="shared" si="113"/>
        <v>399999.41212333366</v>
      </c>
      <c r="P135" s="77">
        <f t="shared" si="114"/>
        <v>872726.66520106874</v>
      </c>
      <c r="Q135" s="77">
        <f t="shared" si="115"/>
        <v>545453.53259205073</v>
      </c>
      <c r="R135" s="77">
        <f t="shared" si="116"/>
        <v>1999999.7570038969</v>
      </c>
      <c r="S135" s="77">
        <f t="shared" si="117"/>
        <v>727273.20150609582</v>
      </c>
      <c r="T135" s="77">
        <f t="shared" si="118"/>
        <v>454545.22330841748</v>
      </c>
      <c r="V135" s="89">
        <f t="shared" si="179"/>
        <v>400000.58787753049</v>
      </c>
      <c r="W135" s="89">
        <f t="shared" si="179"/>
        <v>872727.88025389984</v>
      </c>
      <c r="X135" s="89">
        <f t="shared" si="179"/>
        <v>545455.55831892113</v>
      </c>
      <c r="Y135" s="89">
        <f t="shared" si="179"/>
        <v>2000000.2429961327</v>
      </c>
      <c r="Z135" s="89">
        <f t="shared" si="179"/>
        <v>727272.25303966796</v>
      </c>
      <c r="AA135" s="89">
        <f t="shared" si="179"/>
        <v>454545.68578260933</v>
      </c>
      <c r="AB135" s="79"/>
      <c r="AC135" s="77">
        <f t="shared" si="176"/>
        <v>8.6399870704229445E-7</v>
      </c>
      <c r="AD135" s="77">
        <f t="shared" si="176"/>
        <v>4.2291372930905442E-7</v>
      </c>
      <c r="AE135" s="77">
        <f t="shared" si="176"/>
        <v>1.8808026203298569E-6</v>
      </c>
      <c r="AF135" s="77">
        <f t="shared" si="176"/>
        <v>2.9523556655305681E-8</v>
      </c>
      <c r="AG135" s="77">
        <f t="shared" si="176"/>
        <v>3.0923356911783647E-7</v>
      </c>
      <c r="AH135" s="77">
        <f t="shared" si="176"/>
        <v>1.1763530797001567E-7</v>
      </c>
    </row>
    <row r="136" spans="8:34" x14ac:dyDescent="0.25">
      <c r="H136" s="69">
        <f t="shared" si="142"/>
        <v>3.0157998814477262E-6</v>
      </c>
      <c r="I136" s="20">
        <f t="shared" ref="I136" si="198">I133+1</f>
        <v>43</v>
      </c>
      <c r="J136" s="80">
        <f>J135*SQRT(SUM(V136:AA136)/SUM(O136:T136))</f>
        <v>454.54472359322807</v>
      </c>
      <c r="K136" s="81">
        <f>K135</f>
        <v>1.2500016852444946</v>
      </c>
      <c r="L136" s="81">
        <f>L135</f>
        <v>1.1000008067630938</v>
      </c>
      <c r="M136" s="81">
        <f>M135</f>
        <v>0.80000099528104396</v>
      </c>
      <c r="O136" s="69">
        <f t="shared" si="113"/>
        <v>399999.55060202349</v>
      </c>
      <c r="P136" s="69">
        <f t="shared" si="114"/>
        <v>872726.73790640384</v>
      </c>
      <c r="Q136" s="69">
        <f t="shared" si="115"/>
        <v>545453.53259205073</v>
      </c>
      <c r="R136" s="69">
        <f t="shared" si="116"/>
        <v>2000000.4493982794</v>
      </c>
      <c r="S136" s="69">
        <f t="shared" si="117"/>
        <v>727273.2620939567</v>
      </c>
      <c r="T136" s="69">
        <f t="shared" si="118"/>
        <v>454545.22330841748</v>
      </c>
      <c r="V136" s="82">
        <f t="shared" si="179"/>
        <v>400000.44939848158</v>
      </c>
      <c r="W136" s="82">
        <f t="shared" si="179"/>
        <v>872727.80754846951</v>
      </c>
      <c r="X136" s="82">
        <f t="shared" si="179"/>
        <v>545455.55831892113</v>
      </c>
      <c r="Y136" s="82">
        <f t="shared" si="179"/>
        <v>1999999.5506018216</v>
      </c>
      <c r="Z136" s="82">
        <f t="shared" si="179"/>
        <v>727272.19245189114</v>
      </c>
      <c r="AA136" s="82">
        <f t="shared" si="179"/>
        <v>454545.68578260933</v>
      </c>
      <c r="AC136" s="69">
        <f t="shared" si="176"/>
        <v>5.0489692060864397E-7</v>
      </c>
      <c r="AD136" s="69">
        <f t="shared" si="176"/>
        <v>3.2774676135834847E-7</v>
      </c>
      <c r="AE136" s="69">
        <f t="shared" si="176"/>
        <v>1.8808026203298569E-6</v>
      </c>
      <c r="AF136" s="69">
        <f t="shared" si="176"/>
        <v>1.0097938408414808E-7</v>
      </c>
      <c r="AG136" s="69">
        <f t="shared" si="176"/>
        <v>3.9329611348351297E-7</v>
      </c>
      <c r="AH136" s="69">
        <f t="shared" si="176"/>
        <v>1.1763530797001567E-7</v>
      </c>
    </row>
    <row r="137" spans="8:34" x14ac:dyDescent="0.25">
      <c r="H137" s="69">
        <f t="shared" si="142"/>
        <v>2.2659003259521404E-6</v>
      </c>
      <c r="I137" s="17"/>
      <c r="J137" s="83">
        <f>J136</f>
        <v>454.54472359322807</v>
      </c>
      <c r="K137" s="84">
        <f>K136*SQRT(SUM(Y137:AA137)/SUM(R137:T137))</f>
        <v>1.2500010784042686</v>
      </c>
      <c r="L137" s="81">
        <f>L136</f>
        <v>1.1000008067630938</v>
      </c>
      <c r="M137" s="81">
        <f>M136</f>
        <v>0.80000099528104396</v>
      </c>
      <c r="O137" s="69">
        <f t="shared" si="113"/>
        <v>399999.65012996667</v>
      </c>
      <c r="P137" s="69">
        <f t="shared" si="114"/>
        <v>872726.95505839074</v>
      </c>
      <c r="Q137" s="69">
        <f t="shared" si="115"/>
        <v>545453.66831187368</v>
      </c>
      <c r="R137" s="69">
        <f t="shared" si="116"/>
        <v>2000000.9470386661</v>
      </c>
      <c r="S137" s="69">
        <f t="shared" si="117"/>
        <v>727273.44305418979</v>
      </c>
      <c r="T137" s="69">
        <f t="shared" si="118"/>
        <v>454545.33640842244</v>
      </c>
      <c r="V137" s="82">
        <f t="shared" si="179"/>
        <v>400000.3498703395</v>
      </c>
      <c r="W137" s="82">
        <f t="shared" si="179"/>
        <v>872727.59039627051</v>
      </c>
      <c r="X137" s="82">
        <f t="shared" si="179"/>
        <v>545455.42259862798</v>
      </c>
      <c r="Y137" s="82">
        <f t="shared" si="179"/>
        <v>1999999.0529617823</v>
      </c>
      <c r="Z137" s="82">
        <f t="shared" si="179"/>
        <v>727272.01149196923</v>
      </c>
      <c r="AA137" s="82">
        <f t="shared" si="179"/>
        <v>454545.57268251746</v>
      </c>
      <c r="AC137" s="69">
        <f t="shared" si="176"/>
        <v>3.0602286832710942E-7</v>
      </c>
      <c r="AD137" s="69">
        <f t="shared" si="176"/>
        <v>1.1563011553437513E-7</v>
      </c>
      <c r="AE137" s="69">
        <f t="shared" si="176"/>
        <v>1.4105309240148718E-6</v>
      </c>
      <c r="AF137" s="69">
        <f t="shared" si="176"/>
        <v>4.4844090521048971E-7</v>
      </c>
      <c r="AG137" s="69">
        <f t="shared" si="176"/>
        <v>7.0447107198112565E-7</v>
      </c>
      <c r="AH137" s="69">
        <f t="shared" si="176"/>
        <v>3.070399637975449E-8</v>
      </c>
    </row>
    <row r="138" spans="8:34" x14ac:dyDescent="0.25">
      <c r="H138" s="77">
        <f t="shared" si="142"/>
        <v>2.2064207709491207E-6</v>
      </c>
      <c r="I138" s="85"/>
      <c r="J138" s="86">
        <f>J137</f>
        <v>454.54472359322807</v>
      </c>
      <c r="K138" s="87">
        <f>K137</f>
        <v>1.2500010784042686</v>
      </c>
      <c r="L138" s="88">
        <f>L137*SQRT(SUM(V138,Y138)/SUM(O138,R138))</f>
        <v>1.1000009780767894</v>
      </c>
      <c r="M138" s="88">
        <f>M137*SQRT(SUM(W138,Z138)/SUM(P138,S138))</f>
        <v>0.80000097276007442</v>
      </c>
      <c r="O138" s="77">
        <f t="shared" ref="O138:O160" si="199">$O$5*$J137*1*$L137</f>
        <v>399999.65012996667</v>
      </c>
      <c r="P138" s="77">
        <f t="shared" ref="P138:P160" si="200">$P$5*$J137*1*$M137</f>
        <v>872726.95505839074</v>
      </c>
      <c r="Q138" s="77">
        <f t="shared" ref="Q138:Q160" si="201">$Q$5*$J137*1*1</f>
        <v>545453.66831187368</v>
      </c>
      <c r="R138" s="77">
        <f t="shared" ref="R138:R160" si="202">$R$5*$J137*$K137*$L137</f>
        <v>1999999.9760951537</v>
      </c>
      <c r="S138" s="77">
        <f t="shared" ref="S138:S160" si="203">$S$5*$J137*$K137*$M137</f>
        <v>727273.08998364129</v>
      </c>
      <c r="T138" s="77">
        <f t="shared" ref="T138:T160" si="204">$T$5*$J137*$K137*1</f>
        <v>454545.11573960417</v>
      </c>
      <c r="V138" s="89">
        <f t="shared" si="179"/>
        <v>400000.3498703395</v>
      </c>
      <c r="W138" s="89">
        <f t="shared" si="179"/>
        <v>872727.59039627051</v>
      </c>
      <c r="X138" s="89">
        <f t="shared" si="179"/>
        <v>545455.42259862798</v>
      </c>
      <c r="Y138" s="89">
        <f t="shared" si="179"/>
        <v>2000000.0239048465</v>
      </c>
      <c r="Z138" s="89">
        <f t="shared" si="179"/>
        <v>727272.36456199421</v>
      </c>
      <c r="AA138" s="89">
        <f t="shared" si="179"/>
        <v>454545.79335155757</v>
      </c>
      <c r="AB138" s="79"/>
      <c r="AC138" s="77">
        <f t="shared" ref="AC138:AH160" si="205">((O$3-O138)^2)/O138</f>
        <v>3.0602286832710942E-7</v>
      </c>
      <c r="AD138" s="77">
        <f t="shared" si="205"/>
        <v>1.1563011553437513E-7</v>
      </c>
      <c r="AE138" s="77">
        <f t="shared" si="205"/>
        <v>1.4105309240148718E-6</v>
      </c>
      <c r="AF138" s="77">
        <f t="shared" si="205"/>
        <v>2.8572084131423737E-10</v>
      </c>
      <c r="AG138" s="77">
        <f t="shared" si="205"/>
        <v>1.8089381958601605E-7</v>
      </c>
      <c r="AH138" s="77">
        <f t="shared" si="205"/>
        <v>2.5253687764845381E-7</v>
      </c>
    </row>
    <row r="139" spans="8:34" x14ac:dyDescent="0.25">
      <c r="H139" s="69">
        <f t="shared" si="142"/>
        <v>1.9107142047233035E-6</v>
      </c>
      <c r="I139" s="20">
        <f t="shared" ref="I139" si="206">I136+1</f>
        <v>44</v>
      </c>
      <c r="J139" s="80">
        <f>J138*SQRT(SUM(V139:AA139)/SUM(O139:T139))</f>
        <v>454.54483413391404</v>
      </c>
      <c r="K139" s="81">
        <f>K138</f>
        <v>1.2500010784042686</v>
      </c>
      <c r="L139" s="81">
        <f>L138</f>
        <v>1.1000009780767894</v>
      </c>
      <c r="M139" s="81">
        <f>M138</f>
        <v>0.80000097276007442</v>
      </c>
      <c r="O139" s="69">
        <f t="shared" si="199"/>
        <v>399999.7124257558</v>
      </c>
      <c r="P139" s="69">
        <f t="shared" si="200"/>
        <v>872726.93049009982</v>
      </c>
      <c r="Q139" s="69">
        <f t="shared" si="201"/>
        <v>545453.66831187368</v>
      </c>
      <c r="R139" s="69">
        <f t="shared" si="202"/>
        <v>2000000.2875743681</v>
      </c>
      <c r="S139" s="69">
        <f t="shared" si="203"/>
        <v>727273.06951004791</v>
      </c>
      <c r="T139" s="69">
        <f t="shared" si="204"/>
        <v>454545.11573960417</v>
      </c>
      <c r="V139" s="82">
        <f t="shared" ref="V139:AA160" si="207">O$4/O139</f>
        <v>400000.28757445113</v>
      </c>
      <c r="W139" s="82">
        <f t="shared" si="207"/>
        <v>872727.61496458005</v>
      </c>
      <c r="X139" s="82">
        <f t="shared" si="207"/>
        <v>545455.42259862798</v>
      </c>
      <c r="Y139" s="82">
        <f t="shared" si="207"/>
        <v>1999999.7124256734</v>
      </c>
      <c r="Z139" s="82">
        <f t="shared" si="207"/>
        <v>727272.38503556768</v>
      </c>
      <c r="AA139" s="82">
        <f t="shared" si="207"/>
        <v>454545.79335155757</v>
      </c>
      <c r="AC139" s="69">
        <f t="shared" si="205"/>
        <v>2.0674751353619303E-7</v>
      </c>
      <c r="AD139" s="69">
        <f t="shared" si="205"/>
        <v>1.3420725142008E-7</v>
      </c>
      <c r="AE139" s="69">
        <f t="shared" si="205"/>
        <v>1.4105309240148718E-6</v>
      </c>
      <c r="AF139" s="69">
        <f t="shared" si="205"/>
        <v>4.1349502637992008E-8</v>
      </c>
      <c r="AG139" s="69">
        <f t="shared" si="205"/>
        <v>1.6104870169153033E-7</v>
      </c>
      <c r="AH139" s="69">
        <f t="shared" si="205"/>
        <v>2.5253687764845381E-7</v>
      </c>
    </row>
    <row r="140" spans="8:34" x14ac:dyDescent="0.25">
      <c r="H140" s="69">
        <f t="shared" si="142"/>
        <v>1.5543830103179663E-6</v>
      </c>
      <c r="I140" s="17"/>
      <c r="J140" s="83">
        <f>J139</f>
        <v>454.54483413391404</v>
      </c>
      <c r="K140" s="84">
        <f>K139*SQRT(SUM(Y140:AA140)/SUM(R140:T140))</f>
        <v>1.2500006600930063</v>
      </c>
      <c r="L140" s="81">
        <f>L139</f>
        <v>1.1000009780767894</v>
      </c>
      <c r="M140" s="81">
        <f>M139</f>
        <v>0.80000097276007442</v>
      </c>
      <c r="O140" s="69">
        <f t="shared" si="199"/>
        <v>399999.80970164598</v>
      </c>
      <c r="P140" s="69">
        <f t="shared" si="200"/>
        <v>872727.14272847504</v>
      </c>
      <c r="Q140" s="69">
        <f t="shared" si="201"/>
        <v>545453.80096069688</v>
      </c>
      <c r="R140" s="69">
        <f t="shared" si="202"/>
        <v>2000000.7739542387</v>
      </c>
      <c r="S140" s="69">
        <f t="shared" si="203"/>
        <v>727273.24637551315</v>
      </c>
      <c r="T140" s="69">
        <f t="shared" si="204"/>
        <v>454545.22628038557</v>
      </c>
      <c r="V140" s="82">
        <f t="shared" si="207"/>
        <v>400000.19029844471</v>
      </c>
      <c r="W140" s="82">
        <f t="shared" si="207"/>
        <v>872727.40272608993</v>
      </c>
      <c r="X140" s="82">
        <f t="shared" si="207"/>
        <v>545455.28994941036</v>
      </c>
      <c r="Y140" s="82">
        <f t="shared" si="207"/>
        <v>1999999.2260460607</v>
      </c>
      <c r="Z140" s="82">
        <f t="shared" si="207"/>
        <v>727272.20817031187</v>
      </c>
      <c r="AA140" s="82">
        <f t="shared" si="207"/>
        <v>454545.68281063827</v>
      </c>
      <c r="AC140" s="69">
        <f t="shared" si="205"/>
        <v>9.0533701983549045E-8</v>
      </c>
      <c r="AD140" s="69">
        <f t="shared" si="205"/>
        <v>1.9364228059131768E-8</v>
      </c>
      <c r="AE140" s="69">
        <f t="shared" si="205"/>
        <v>1.016165053195746E-6</v>
      </c>
      <c r="AF140" s="69">
        <f t="shared" si="205"/>
        <v>2.9950246593320944E-7</v>
      </c>
      <c r="AG140" s="69">
        <f t="shared" si="205"/>
        <v>3.7051782617195157E-7</v>
      </c>
      <c r="AH140" s="69">
        <f t="shared" si="205"/>
        <v>1.1463092937971536E-7</v>
      </c>
    </row>
    <row r="141" spans="8:34" x14ac:dyDescent="0.25">
      <c r="H141" s="77">
        <f t="shared" si="142"/>
        <v>1.538054985883247E-6</v>
      </c>
      <c r="I141" s="85"/>
      <c r="J141" s="86">
        <f>J140</f>
        <v>454.54483413391404</v>
      </c>
      <c r="K141" s="87">
        <f>K140</f>
        <v>1.2500006600930063</v>
      </c>
      <c r="L141" s="88">
        <f>L140*SQRT(SUM(V141,Y141)/SUM(O141,R141))</f>
        <v>1.1000010173293462</v>
      </c>
      <c r="M141" s="88">
        <f>M140*SQRT(SUM(W141,Z141)/SUM(P141,S141))</f>
        <v>0.80000089989855705</v>
      </c>
      <c r="O141" s="77">
        <f t="shared" si="199"/>
        <v>399999.80970164598</v>
      </c>
      <c r="P141" s="77">
        <f t="shared" si="200"/>
        <v>872727.14272847504</v>
      </c>
      <c r="Q141" s="77">
        <f t="shared" si="201"/>
        <v>545453.80096069688</v>
      </c>
      <c r="R141" s="77">
        <f t="shared" si="202"/>
        <v>2000000.1046565375</v>
      </c>
      <c r="S141" s="77">
        <f t="shared" si="203"/>
        <v>727273.00299445132</v>
      </c>
      <c r="T141" s="77">
        <f t="shared" si="204"/>
        <v>454545.07416740688</v>
      </c>
      <c r="V141" s="89">
        <f t="shared" si="207"/>
        <v>400000.19029844471</v>
      </c>
      <c r="W141" s="89">
        <f t="shared" si="207"/>
        <v>872727.40272608993</v>
      </c>
      <c r="X141" s="89">
        <f t="shared" si="207"/>
        <v>545455.28994941036</v>
      </c>
      <c r="Y141" s="89">
        <f t="shared" si="207"/>
        <v>1999999.8953434681</v>
      </c>
      <c r="Z141" s="89">
        <f t="shared" si="207"/>
        <v>727272.45155110781</v>
      </c>
      <c r="AA141" s="89">
        <f t="shared" si="207"/>
        <v>454545.83492382063</v>
      </c>
      <c r="AB141" s="79"/>
      <c r="AC141" s="77">
        <f t="shared" si="205"/>
        <v>9.0533701983549045E-8</v>
      </c>
      <c r="AD141" s="77">
        <f t="shared" si="205"/>
        <v>1.9364228059131768E-8</v>
      </c>
      <c r="AE141" s="77">
        <f t="shared" si="205"/>
        <v>1.016165053195746E-6</v>
      </c>
      <c r="AF141" s="77">
        <f t="shared" si="205"/>
        <v>5.4764951372124714E-9</v>
      </c>
      <c r="AG141" s="77">
        <f t="shared" si="205"/>
        <v>1.0453085538490437E-7</v>
      </c>
      <c r="AH141" s="77">
        <f t="shared" si="205"/>
        <v>3.183126765574226E-7</v>
      </c>
    </row>
    <row r="142" spans="8:34" x14ac:dyDescent="0.25">
      <c r="H142" s="69">
        <f t="shared" si="142"/>
        <v>1.2849873292197744E-6</v>
      </c>
      <c r="I142" s="20">
        <f t="shared" ref="I142" si="208">I139+1</f>
        <v>45</v>
      </c>
      <c r="J142" s="80">
        <f>J141*SQRT(SUM(V142:AA142)/SUM(O142:T142))</f>
        <v>454.54493639492813</v>
      </c>
      <c r="K142" s="81">
        <f>K141</f>
        <v>1.2500006600930063</v>
      </c>
      <c r="L142" s="81">
        <f>L141</f>
        <v>1.1000010173293462</v>
      </c>
      <c r="M142" s="81">
        <f>M141</f>
        <v>0.80000089989855705</v>
      </c>
      <c r="O142" s="69">
        <f t="shared" si="199"/>
        <v>399999.82397528348</v>
      </c>
      <c r="P142" s="69">
        <f t="shared" si="200"/>
        <v>872727.06324329181</v>
      </c>
      <c r="Q142" s="69">
        <f t="shared" si="201"/>
        <v>545453.80096069688</v>
      </c>
      <c r="R142" s="69">
        <f t="shared" si="202"/>
        <v>2000000.1760247627</v>
      </c>
      <c r="S142" s="69">
        <f t="shared" si="203"/>
        <v>727272.93675676372</v>
      </c>
      <c r="T142" s="69">
        <f t="shared" si="204"/>
        <v>454545.07416740688</v>
      </c>
      <c r="V142" s="82">
        <f t="shared" si="207"/>
        <v>400000.17602479411</v>
      </c>
      <c r="W142" s="82">
        <f t="shared" si="207"/>
        <v>872727.48221130413</v>
      </c>
      <c r="X142" s="82">
        <f t="shared" si="207"/>
        <v>545455.28994941036</v>
      </c>
      <c r="Y142" s="82">
        <f t="shared" si="207"/>
        <v>1999999.8239752529</v>
      </c>
      <c r="Z142" s="82">
        <f t="shared" si="207"/>
        <v>727272.51778875117</v>
      </c>
      <c r="AA142" s="82">
        <f t="shared" si="207"/>
        <v>454545.83492382063</v>
      </c>
      <c r="AC142" s="69">
        <f t="shared" si="205"/>
        <v>7.7461786205897974E-8</v>
      </c>
      <c r="AD142" s="69">
        <f t="shared" si="205"/>
        <v>5.0283233041115051E-8</v>
      </c>
      <c r="AE142" s="69">
        <f t="shared" si="205"/>
        <v>1.016165053195746E-6</v>
      </c>
      <c r="AF142" s="69">
        <f t="shared" si="205"/>
        <v>1.5492357174888648E-8</v>
      </c>
      <c r="AG142" s="69">
        <f t="shared" si="205"/>
        <v>6.0339879708176766E-8</v>
      </c>
      <c r="AH142" s="69">
        <f t="shared" si="205"/>
        <v>3.183126765574226E-7</v>
      </c>
    </row>
    <row r="143" spans="8:34" x14ac:dyDescent="0.25">
      <c r="H143" s="69">
        <f t="shared" si="142"/>
        <v>1.121627513936653E-6</v>
      </c>
      <c r="I143" s="17"/>
      <c r="J143" s="83">
        <f>J142</f>
        <v>454.54493639492813</v>
      </c>
      <c r="K143" s="84">
        <f>K142*SQRT(SUM(Y143:AA143)/SUM(R143:T143))</f>
        <v>1.2500003768591728</v>
      </c>
      <c r="L143" s="81">
        <f>L142</f>
        <v>1.1000010173293462</v>
      </c>
      <c r="M143" s="81">
        <f>M142</f>
        <v>0.80000089989855705</v>
      </c>
      <c r="O143" s="69">
        <f t="shared" si="199"/>
        <v>399999.91396505915</v>
      </c>
      <c r="P143" s="69">
        <f t="shared" si="200"/>
        <v>872727.25958465959</v>
      </c>
      <c r="Q143" s="69">
        <f t="shared" si="201"/>
        <v>545453.9236739137</v>
      </c>
      <c r="R143" s="69">
        <f t="shared" si="202"/>
        <v>2000000.6259738787</v>
      </c>
      <c r="S143" s="69">
        <f t="shared" si="203"/>
        <v>727273.10037465673</v>
      </c>
      <c r="T143" s="69">
        <f t="shared" si="204"/>
        <v>454545.17642847501</v>
      </c>
      <c r="V143" s="82">
        <f t="shared" si="207"/>
        <v>400000.08603495953</v>
      </c>
      <c r="W143" s="82">
        <f t="shared" si="207"/>
        <v>872727.28586988628</v>
      </c>
      <c r="X143" s="82">
        <f t="shared" si="207"/>
        <v>545455.16723588621</v>
      </c>
      <c r="Y143" s="82">
        <f t="shared" si="207"/>
        <v>1999999.3740263171</v>
      </c>
      <c r="Z143" s="82">
        <f t="shared" si="207"/>
        <v>727272.35417098925</v>
      </c>
      <c r="AA143" s="82">
        <f t="shared" si="207"/>
        <v>454545.73266260437</v>
      </c>
      <c r="AC143" s="69">
        <f t="shared" si="205"/>
        <v>1.8505031621488554E-8</v>
      </c>
      <c r="AD143" s="69">
        <f t="shared" si="205"/>
        <v>1.9791782664585665E-10</v>
      </c>
      <c r="AE143" s="69">
        <f t="shared" si="205"/>
        <v>7.0878792385620252E-7</v>
      </c>
      <c r="AF143" s="69">
        <f t="shared" si="205"/>
        <v>1.9592158706215709E-7</v>
      </c>
      <c r="AG143" s="69">
        <f t="shared" si="205"/>
        <v>1.9140684520957229E-7</v>
      </c>
      <c r="AH143" s="69">
        <f t="shared" si="205"/>
        <v>1.701680236437083E-7</v>
      </c>
    </row>
    <row r="144" spans="8:34" x14ac:dyDescent="0.25">
      <c r="H144" s="77">
        <f t="shared" si="142"/>
        <v>1.0946840246693982E-6</v>
      </c>
      <c r="I144" s="85"/>
      <c r="J144" s="86">
        <f>J143</f>
        <v>454.54493639492813</v>
      </c>
      <c r="K144" s="87">
        <f>K143</f>
        <v>1.2500003768591728</v>
      </c>
      <c r="L144" s="88">
        <f>L143*SQRT(SUM(V144,Y144)/SUM(O144,R144))</f>
        <v>1.1000009775620714</v>
      </c>
      <c r="M144" s="88">
        <f>M143*SQRT(SUM(W144,Z144)/SUM(P144,S144))</f>
        <v>0.80000080231410586</v>
      </c>
      <c r="O144" s="77">
        <f t="shared" si="199"/>
        <v>399999.91396505915</v>
      </c>
      <c r="P144" s="77">
        <f t="shared" si="200"/>
        <v>872727.25958465959</v>
      </c>
      <c r="Q144" s="77">
        <f t="shared" si="201"/>
        <v>545453.9236739137</v>
      </c>
      <c r="R144" s="77">
        <f t="shared" si="202"/>
        <v>2000000.1727998422</v>
      </c>
      <c r="S144" s="77">
        <f t="shared" si="203"/>
        <v>727272.93558406516</v>
      </c>
      <c r="T144" s="77">
        <f t="shared" si="204"/>
        <v>454545.07343447109</v>
      </c>
      <c r="V144" s="89">
        <f t="shared" si="207"/>
        <v>400000.08603495953</v>
      </c>
      <c r="W144" s="89">
        <f t="shared" si="207"/>
        <v>872727.28586988628</v>
      </c>
      <c r="X144" s="89">
        <f t="shared" si="207"/>
        <v>545455.16723588621</v>
      </c>
      <c r="Y144" s="89">
        <f t="shared" si="207"/>
        <v>1999999.8272001727</v>
      </c>
      <c r="Z144" s="89">
        <f t="shared" si="207"/>
        <v>727272.51896144904</v>
      </c>
      <c r="AA144" s="89">
        <f t="shared" si="207"/>
        <v>454545.83565675764</v>
      </c>
      <c r="AB144" s="79"/>
      <c r="AC144" s="77">
        <f t="shared" si="205"/>
        <v>1.8505031621488554E-8</v>
      </c>
      <c r="AD144" s="77">
        <f t="shared" si="205"/>
        <v>1.9791782664585665E-10</v>
      </c>
      <c r="AE144" s="77">
        <f t="shared" si="205"/>
        <v>7.0878792385620252E-7</v>
      </c>
      <c r="AF144" s="77">
        <f t="shared" si="205"/>
        <v>1.4929891442111891E-8</v>
      </c>
      <c r="AG144" s="77">
        <f t="shared" si="205"/>
        <v>5.9666201447036647E-8</v>
      </c>
      <c r="AH144" s="77">
        <f t="shared" si="205"/>
        <v>3.1954054774316753E-7</v>
      </c>
    </row>
    <row r="145" spans="8:34" x14ac:dyDescent="0.25">
      <c r="H145" s="69">
        <f t="shared" si="142"/>
        <v>8.9352549990019005E-7</v>
      </c>
      <c r="I145" s="20">
        <f t="shared" ref="I145" si="209">I142+1</f>
        <v>46</v>
      </c>
      <c r="J145" s="80">
        <f>J144*SQRT(SUM(V145:AA145)/SUM(O145:T145))</f>
        <v>454.54502756684502</v>
      </c>
      <c r="K145" s="81">
        <f>K144</f>
        <v>1.2500003768591728</v>
      </c>
      <c r="L145" s="81">
        <f>L144</f>
        <v>1.1000009775620714</v>
      </c>
      <c r="M145" s="81">
        <f>M144</f>
        <v>0.80000080231410586</v>
      </c>
      <c r="O145" s="69">
        <f t="shared" si="199"/>
        <v>399999.8995042484</v>
      </c>
      <c r="P145" s="69">
        <f t="shared" si="200"/>
        <v>872727.15312901605</v>
      </c>
      <c r="Q145" s="69">
        <f t="shared" si="201"/>
        <v>545453.9236739137</v>
      </c>
      <c r="R145" s="69">
        <f t="shared" si="202"/>
        <v>2000000.1004957668</v>
      </c>
      <c r="S145" s="69">
        <f t="shared" si="203"/>
        <v>727272.84687100211</v>
      </c>
      <c r="T145" s="69">
        <f t="shared" si="204"/>
        <v>454545.07343447109</v>
      </c>
      <c r="V145" s="82">
        <f t="shared" si="207"/>
        <v>400000.10049577698</v>
      </c>
      <c r="W145" s="82">
        <f t="shared" si="207"/>
        <v>872727.39232554601</v>
      </c>
      <c r="X145" s="82">
        <f t="shared" si="207"/>
        <v>545455.16723588621</v>
      </c>
      <c r="Y145" s="82">
        <f t="shared" si="207"/>
        <v>1999999.8995042383</v>
      </c>
      <c r="Z145" s="82">
        <f t="shared" si="207"/>
        <v>727272.60767447215</v>
      </c>
      <c r="AA145" s="82">
        <f t="shared" si="207"/>
        <v>454545.83565675764</v>
      </c>
      <c r="AC145" s="69">
        <f t="shared" si="205"/>
        <v>2.52484965957411E-8</v>
      </c>
      <c r="AD145" s="69">
        <f t="shared" si="205"/>
        <v>1.638970779347499E-8</v>
      </c>
      <c r="AE145" s="69">
        <f t="shared" si="205"/>
        <v>7.0878792385620252E-7</v>
      </c>
      <c r="AF145" s="69">
        <f t="shared" si="205"/>
        <v>5.0496993234798193E-9</v>
      </c>
      <c r="AG145" s="69">
        <f t="shared" si="205"/>
        <v>1.9667649357332391E-8</v>
      </c>
      <c r="AH145" s="69">
        <f t="shared" si="205"/>
        <v>3.1954054774316753E-7</v>
      </c>
    </row>
    <row r="146" spans="8:34" x14ac:dyDescent="0.25">
      <c r="H146" s="69">
        <f t="shared" si="142"/>
        <v>8.2196031629799801E-7</v>
      </c>
      <c r="I146" s="17"/>
      <c r="J146" s="83">
        <f>J145</f>
        <v>454.54502756684502</v>
      </c>
      <c r="K146" s="84">
        <f>K145*SQRT(SUM(Y146:AA146)/SUM(R146:T146))</f>
        <v>1.2500001893928214</v>
      </c>
      <c r="L146" s="81">
        <f>L145</f>
        <v>1.1000009775620714</v>
      </c>
      <c r="M146" s="81">
        <f>M145</f>
        <v>0.80000080231410586</v>
      </c>
      <c r="O146" s="69">
        <f t="shared" si="199"/>
        <v>399999.97973560658</v>
      </c>
      <c r="P146" s="69">
        <f t="shared" si="200"/>
        <v>872727.32817927212</v>
      </c>
      <c r="Q146" s="69">
        <f t="shared" si="201"/>
        <v>545454.03308021405</v>
      </c>
      <c r="R146" s="69">
        <f t="shared" si="202"/>
        <v>2000000.5016526787</v>
      </c>
      <c r="S146" s="69">
        <f t="shared" si="203"/>
        <v>727272.99274625944</v>
      </c>
      <c r="T146" s="69">
        <f t="shared" si="204"/>
        <v>454545.16460641549</v>
      </c>
      <c r="V146" s="82">
        <f t="shared" si="207"/>
        <v>400000.02026439458</v>
      </c>
      <c r="W146" s="82">
        <f t="shared" si="207"/>
        <v>872727.21727527701</v>
      </c>
      <c r="X146" s="82">
        <f t="shared" si="207"/>
        <v>545455.05782935838</v>
      </c>
      <c r="Y146" s="82">
        <f t="shared" si="207"/>
        <v>1999999.498347447</v>
      </c>
      <c r="Z146" s="82">
        <f t="shared" si="207"/>
        <v>727272.46179929201</v>
      </c>
      <c r="AA146" s="82">
        <f t="shared" si="207"/>
        <v>454545.74448467867</v>
      </c>
      <c r="AC146" s="69">
        <f t="shared" si="205"/>
        <v>1.0266141593210662E-9</v>
      </c>
      <c r="AD146" s="69">
        <f t="shared" si="205"/>
        <v>3.5233504524334404E-9</v>
      </c>
      <c r="AE146" s="69">
        <f t="shared" si="205"/>
        <v>4.8130078729666625E-7</v>
      </c>
      <c r="AF146" s="69">
        <f t="shared" si="205"/>
        <v>1.2582767346636783E-7</v>
      </c>
      <c r="AG146" s="69">
        <f t="shared" si="205"/>
        <v>9.6904734495078563E-8</v>
      </c>
      <c r="AH146" s="69">
        <f t="shared" si="205"/>
        <v>1.8494234003032286E-7</v>
      </c>
    </row>
    <row r="147" spans="8:34" x14ac:dyDescent="0.25">
      <c r="H147" s="77">
        <f t="shared" si="142"/>
        <v>7.801917611266376E-7</v>
      </c>
      <c r="I147" s="85"/>
      <c r="J147" s="86">
        <f>J146</f>
        <v>454.54502756684502</v>
      </c>
      <c r="K147" s="87">
        <f>K146</f>
        <v>1.2500001893928214</v>
      </c>
      <c r="L147" s="88">
        <f>L146*SQRT(SUM(V147,Y147)/SUM(O147,R147))</f>
        <v>1.1000008944010253</v>
      </c>
      <c r="M147" s="88">
        <f>M146*SQRT(SUM(W147,Z147)/SUM(P147,S147))</f>
        <v>0.80000069638691951</v>
      </c>
      <c r="O147" s="77">
        <f t="shared" si="199"/>
        <v>399999.97973560658</v>
      </c>
      <c r="P147" s="77">
        <f t="shared" si="200"/>
        <v>872727.32817927212</v>
      </c>
      <c r="Q147" s="77">
        <f t="shared" si="201"/>
        <v>545454.03308021405</v>
      </c>
      <c r="R147" s="77">
        <f t="shared" si="202"/>
        <v>2000000.2017065319</v>
      </c>
      <c r="S147" s="77">
        <f t="shared" si="203"/>
        <v>727272.88367492077</v>
      </c>
      <c r="T147" s="77">
        <f t="shared" si="204"/>
        <v>454545.09643689723</v>
      </c>
      <c r="V147" s="89">
        <f t="shared" si="207"/>
        <v>400000.02026439458</v>
      </c>
      <c r="W147" s="89">
        <f t="shared" si="207"/>
        <v>872727.21727527701</v>
      </c>
      <c r="X147" s="89">
        <f t="shared" si="207"/>
        <v>545455.05782935838</v>
      </c>
      <c r="Y147" s="89">
        <f t="shared" si="207"/>
        <v>1999999.7982934883</v>
      </c>
      <c r="Z147" s="89">
        <f t="shared" si="207"/>
        <v>727272.57087056746</v>
      </c>
      <c r="AA147" s="89">
        <f t="shared" si="207"/>
        <v>454545.81265429407</v>
      </c>
      <c r="AB147" s="79"/>
      <c r="AC147" s="77">
        <f t="shared" si="205"/>
        <v>1.0266141593210662E-9</v>
      </c>
      <c r="AD147" s="77">
        <f t="shared" si="205"/>
        <v>3.5233504524334404E-9</v>
      </c>
      <c r="AE147" s="77">
        <f t="shared" si="205"/>
        <v>4.8130078729666625E-7</v>
      </c>
      <c r="AF147" s="77">
        <f t="shared" si="205"/>
        <v>2.0342760458621584E-8</v>
      </c>
      <c r="AG147" s="77">
        <f t="shared" si="205"/>
        <v>3.3634756187178675E-8</v>
      </c>
      <c r="AH147" s="77">
        <f t="shared" si="205"/>
        <v>2.8213204774377705E-7</v>
      </c>
    </row>
    <row r="148" spans="8:34" x14ac:dyDescent="0.25">
      <c r="H148" s="69">
        <f t="shared" si="142"/>
        <v>6.2864353609971035E-7</v>
      </c>
      <c r="I148" s="20">
        <f t="shared" ref="I148" si="210">I145+1</f>
        <v>47</v>
      </c>
      <c r="J148" s="80">
        <f>J147*SQRT(SUM(V148:AA148)/SUM(O148:T148))</f>
        <v>454.54510670162034</v>
      </c>
      <c r="K148" s="81">
        <f>K147</f>
        <v>1.2500001893928214</v>
      </c>
      <c r="L148" s="81">
        <f>L147</f>
        <v>1.1000008944010253</v>
      </c>
      <c r="M148" s="81">
        <f>M147</f>
        <v>0.80000069638691951</v>
      </c>
      <c r="O148" s="69">
        <f t="shared" si="199"/>
        <v>399999.94949525461</v>
      </c>
      <c r="P148" s="69">
        <f t="shared" si="200"/>
        <v>872727.2126224502</v>
      </c>
      <c r="Q148" s="69">
        <f t="shared" si="201"/>
        <v>545454.03308021405</v>
      </c>
      <c r="R148" s="69">
        <f t="shared" si="202"/>
        <v>2000000.0505047492</v>
      </c>
      <c r="S148" s="69">
        <f t="shared" si="203"/>
        <v>727272.78737755457</v>
      </c>
      <c r="T148" s="69">
        <f t="shared" si="204"/>
        <v>454545.09643689723</v>
      </c>
      <c r="V148" s="82">
        <f t="shared" si="207"/>
        <v>400000.05050475191</v>
      </c>
      <c r="W148" s="82">
        <f t="shared" si="207"/>
        <v>872727.33283209964</v>
      </c>
      <c r="X148" s="82">
        <f t="shared" si="207"/>
        <v>545455.05782935838</v>
      </c>
      <c r="Y148" s="82">
        <f t="shared" si="207"/>
        <v>1999999.949495252</v>
      </c>
      <c r="Z148" s="82">
        <f t="shared" si="207"/>
        <v>727272.6671679049</v>
      </c>
      <c r="AA148" s="82">
        <f t="shared" si="207"/>
        <v>454545.81265429407</v>
      </c>
      <c r="AC148" s="69">
        <f t="shared" si="205"/>
        <v>6.3768240875403116E-9</v>
      </c>
      <c r="AD148" s="69">
        <f t="shared" si="205"/>
        <v>4.1394259859872833E-9</v>
      </c>
      <c r="AE148" s="69">
        <f t="shared" si="205"/>
        <v>4.8130078729666625E-7</v>
      </c>
      <c r="AF148" s="69">
        <f t="shared" si="205"/>
        <v>1.2753648124169789E-9</v>
      </c>
      <c r="AG148" s="69">
        <f t="shared" si="205"/>
        <v>4.9673112002498067E-9</v>
      </c>
      <c r="AH148" s="69">
        <f t="shared" si="205"/>
        <v>2.8213204774377705E-7</v>
      </c>
    </row>
    <row r="149" spans="8:34" x14ac:dyDescent="0.25">
      <c r="H149" s="69">
        <f t="shared" si="142"/>
        <v>5.9912946770855001E-7</v>
      </c>
      <c r="I149" s="17"/>
      <c r="J149" s="83">
        <f>J148</f>
        <v>454.54510670162034</v>
      </c>
      <c r="K149" s="84">
        <f>K148*SQRT(SUM(Y149:AA149)/SUM(R149:T149))</f>
        <v>1.2500000690037907</v>
      </c>
      <c r="L149" s="81">
        <f>L148</f>
        <v>1.1000008944010253</v>
      </c>
      <c r="M149" s="81">
        <f>M148</f>
        <v>0.80000069638691951</v>
      </c>
      <c r="O149" s="69">
        <f t="shared" si="199"/>
        <v>400000.01913391345</v>
      </c>
      <c r="P149" s="69">
        <f t="shared" si="200"/>
        <v>872727.36456135102</v>
      </c>
      <c r="Q149" s="69">
        <f t="shared" si="201"/>
        <v>545454.12804194447</v>
      </c>
      <c r="R149" s="69">
        <f t="shared" si="202"/>
        <v>2000000.3986980962</v>
      </c>
      <c r="S149" s="69">
        <f t="shared" si="203"/>
        <v>727272.91399332439</v>
      </c>
      <c r="T149" s="69">
        <f t="shared" si="204"/>
        <v>454545.17557168449</v>
      </c>
      <c r="V149" s="82">
        <f t="shared" si="207"/>
        <v>399999.9808660876</v>
      </c>
      <c r="W149" s="82">
        <f t="shared" si="207"/>
        <v>872727.18089320429</v>
      </c>
      <c r="X149" s="82">
        <f t="shared" si="207"/>
        <v>545454.96286746603</v>
      </c>
      <c r="Y149" s="82">
        <f t="shared" si="207"/>
        <v>1999999.6013019832</v>
      </c>
      <c r="Z149" s="82">
        <f t="shared" si="207"/>
        <v>727272.54055217816</v>
      </c>
      <c r="AA149" s="82">
        <f t="shared" si="207"/>
        <v>454545.73351939593</v>
      </c>
      <c r="AC149" s="69">
        <f t="shared" si="205"/>
        <v>9.1526656015720305E-10</v>
      </c>
      <c r="AD149" s="69">
        <f t="shared" si="205"/>
        <v>9.6633820138260721E-9</v>
      </c>
      <c r="AE149" s="69">
        <f t="shared" si="205"/>
        <v>3.1942792357422002E-7</v>
      </c>
      <c r="AF149" s="69">
        <f t="shared" si="205"/>
        <v>7.9480070097951694E-8</v>
      </c>
      <c r="AG149" s="69">
        <f t="shared" si="205"/>
        <v>4.7938787087478775E-8</v>
      </c>
      <c r="AH149" s="69">
        <f t="shared" si="205"/>
        <v>1.7121810676607653E-7</v>
      </c>
    </row>
    <row r="150" spans="8:34" x14ac:dyDescent="0.25">
      <c r="H150" s="77">
        <f t="shared" si="142"/>
        <v>5.5082361504564448E-7</v>
      </c>
      <c r="I150" s="85"/>
      <c r="J150" s="86">
        <f>J149</f>
        <v>454.54510670162034</v>
      </c>
      <c r="K150" s="87">
        <f>K149</f>
        <v>1.2500000690037907</v>
      </c>
      <c r="L150" s="88">
        <f>L149*SQRT(SUM(V150,Y150)/SUM(O150,R150))</f>
        <v>1.100000791179907</v>
      </c>
      <c r="M150" s="88">
        <f>M149*SQRT(SUM(W150,Z150)/SUM(P150,S150))</f>
        <v>0.80000059213177221</v>
      </c>
      <c r="O150" s="77">
        <f t="shared" si="199"/>
        <v>400000.01913391345</v>
      </c>
      <c r="P150" s="77">
        <f t="shared" si="200"/>
        <v>872727.36456135102</v>
      </c>
      <c r="Q150" s="77">
        <f t="shared" si="201"/>
        <v>545454.12804194447</v>
      </c>
      <c r="R150" s="77">
        <f t="shared" si="202"/>
        <v>2000000.2060756378</v>
      </c>
      <c r="S150" s="77">
        <f t="shared" si="203"/>
        <v>727272.84394878999</v>
      </c>
      <c r="T150" s="77">
        <f t="shared" si="204"/>
        <v>454545.13179388864</v>
      </c>
      <c r="V150" s="89">
        <f t="shared" si="207"/>
        <v>399999.9808660876</v>
      </c>
      <c r="W150" s="89">
        <f t="shared" si="207"/>
        <v>872727.18089320429</v>
      </c>
      <c r="X150" s="89">
        <f t="shared" si="207"/>
        <v>545454.96286746603</v>
      </c>
      <c r="Y150" s="89">
        <f t="shared" si="207"/>
        <v>1999999.7939243834</v>
      </c>
      <c r="Z150" s="89">
        <f t="shared" si="207"/>
        <v>727272.61059668334</v>
      </c>
      <c r="AA150" s="89">
        <f t="shared" si="207"/>
        <v>454545.7772972497</v>
      </c>
      <c r="AB150" s="79"/>
      <c r="AC150" s="77">
        <f t="shared" si="205"/>
        <v>9.1526656015720305E-10</v>
      </c>
      <c r="AD150" s="77">
        <f t="shared" si="205"/>
        <v>9.6633820138260721E-9</v>
      </c>
      <c r="AE150" s="77">
        <f t="shared" si="205"/>
        <v>3.1942792357422002E-7</v>
      </c>
      <c r="AF150" s="77">
        <f t="shared" si="205"/>
        <v>2.1233582066513195E-8</v>
      </c>
      <c r="AG150" s="77">
        <f t="shared" si="205"/>
        <v>1.8718289455212995E-8</v>
      </c>
      <c r="AH150" s="77">
        <f t="shared" si="205"/>
        <v>2.291710240386204E-7</v>
      </c>
    </row>
    <row r="151" spans="8:34" x14ac:dyDescent="0.25">
      <c r="H151" s="69">
        <f>SUM(AC152:AH152)</f>
        <v>4.4125493509276929E-7</v>
      </c>
      <c r="I151" s="20">
        <f t="shared" ref="I151" si="211">I148+1</f>
        <v>48</v>
      </c>
      <c r="J151" s="80">
        <f>J150*SQRT(SUM(V151:AA151)/SUM(O151:T151))</f>
        <v>454.54517398925032</v>
      </c>
      <c r="K151" s="81">
        <f>K150</f>
        <v>1.2500000690037907</v>
      </c>
      <c r="L151" s="81">
        <f>L150</f>
        <v>1.100000791179907</v>
      </c>
      <c r="M151" s="81">
        <f>M150</f>
        <v>0.80000059213177221</v>
      </c>
      <c r="O151" s="69">
        <f t="shared" si="199"/>
        <v>399999.9815989901</v>
      </c>
      <c r="P151" s="69">
        <f t="shared" si="200"/>
        <v>872727.2508285502</v>
      </c>
      <c r="Q151" s="69">
        <f t="shared" si="201"/>
        <v>545454.12804194447</v>
      </c>
      <c r="R151" s="69">
        <f t="shared" si="202"/>
        <v>2000000.0184010104</v>
      </c>
      <c r="S151" s="69">
        <f t="shared" si="203"/>
        <v>727272.74917145073</v>
      </c>
      <c r="T151" s="69">
        <f t="shared" si="204"/>
        <v>454545.13179388864</v>
      </c>
      <c r="V151" s="82">
        <f t="shared" si="207"/>
        <v>400000.01840101089</v>
      </c>
      <c r="W151" s="82">
        <f t="shared" si="207"/>
        <v>872727.29462599603</v>
      </c>
      <c r="X151" s="82">
        <f t="shared" si="207"/>
        <v>545454.96286746603</v>
      </c>
      <c r="Y151" s="82">
        <f t="shared" si="207"/>
        <v>1999999.9815989898</v>
      </c>
      <c r="Z151" s="82">
        <f t="shared" si="207"/>
        <v>727272.70537400444</v>
      </c>
      <c r="AA151" s="82">
        <f t="shared" si="207"/>
        <v>454545.7772972497</v>
      </c>
      <c r="AC151" s="69">
        <f t="shared" si="205"/>
        <v>8.4649295799143962E-10</v>
      </c>
      <c r="AD151" s="69">
        <f t="shared" si="205"/>
        <v>5.4948903241670417E-10</v>
      </c>
      <c r="AE151" s="69">
        <f t="shared" si="205"/>
        <v>3.1942792357422002E-7</v>
      </c>
      <c r="AF151" s="69">
        <f t="shared" si="205"/>
        <v>1.6929859082113079E-10</v>
      </c>
      <c r="AG151" s="69">
        <f t="shared" si="205"/>
        <v>6.5938685157482012E-10</v>
      </c>
      <c r="AH151" s="69">
        <f t="shared" si="205"/>
        <v>2.291710240386204E-7</v>
      </c>
    </row>
    <row r="152" spans="8:34" x14ac:dyDescent="0.25">
      <c r="H152" s="69">
        <f>SUM(AC153:AH153)</f>
        <v>4.3008033428179308E-7</v>
      </c>
      <c r="I152" s="17"/>
      <c r="J152" s="83">
        <f>J151</f>
        <v>454.54517398925032</v>
      </c>
      <c r="K152" s="84">
        <f>K151*SQRT(SUM(Y152:AA152)/SUM(R152:T152))</f>
        <v>1.249999994925943</v>
      </c>
      <c r="L152" s="81">
        <f>L151</f>
        <v>1.100000791179907</v>
      </c>
      <c r="M152" s="81">
        <f>M151</f>
        <v>0.80000059213177221</v>
      </c>
      <c r="O152" s="69">
        <f t="shared" si="199"/>
        <v>400000.04081214708</v>
      </c>
      <c r="P152" s="69">
        <f t="shared" si="200"/>
        <v>872727.38002089527</v>
      </c>
      <c r="Q152" s="69">
        <f t="shared" si="201"/>
        <v>545454.20878710039</v>
      </c>
      <c r="R152" s="69">
        <f t="shared" si="202"/>
        <v>2000000.3144668117</v>
      </c>
      <c r="S152" s="69">
        <f t="shared" si="203"/>
        <v>727272.85683174431</v>
      </c>
      <c r="T152" s="69">
        <f t="shared" si="204"/>
        <v>454545.19908152235</v>
      </c>
      <c r="V152" s="82">
        <f t="shared" si="207"/>
        <v>399999.95918785722</v>
      </c>
      <c r="W152" s="82">
        <f t="shared" si="207"/>
        <v>872727.16543366353</v>
      </c>
      <c r="X152" s="82">
        <f t="shared" si="207"/>
        <v>545454.88212219847</v>
      </c>
      <c r="Y152" s="82">
        <f t="shared" si="207"/>
        <v>1999999.6855332376</v>
      </c>
      <c r="Z152" s="82">
        <f t="shared" si="207"/>
        <v>727272.59771373332</v>
      </c>
      <c r="AA152" s="82">
        <f t="shared" si="207"/>
        <v>454545.71000953042</v>
      </c>
      <c r="AC152" s="69">
        <f t="shared" si="205"/>
        <v>4.164077937021978E-9</v>
      </c>
      <c r="AD152" s="69">
        <f t="shared" si="205"/>
        <v>1.3190741670739327E-8</v>
      </c>
      <c r="AE152" s="69">
        <f t="shared" si="205"/>
        <v>2.0779923738874456E-7</v>
      </c>
      <c r="AF152" s="69">
        <f t="shared" si="205"/>
        <v>4.9444680061232668E-8</v>
      </c>
      <c r="AG152" s="69">
        <f t="shared" si="205"/>
        <v>2.3080111863576174E-8</v>
      </c>
      <c r="AH152" s="69">
        <f t="shared" si="205"/>
        <v>1.4357608617145454E-7</v>
      </c>
    </row>
    <row r="153" spans="8:34" x14ac:dyDescent="0.25">
      <c r="H153" s="77">
        <f t="shared" ref="H153:H159" si="212">SUM(AC154:AH154)</f>
        <v>3.8326248107787764E-7</v>
      </c>
      <c r="I153" s="85"/>
      <c r="J153" s="86">
        <f>J152</f>
        <v>454.54517398925032</v>
      </c>
      <c r="K153" s="87">
        <f>K152</f>
        <v>1.249999994925943</v>
      </c>
      <c r="L153" s="88">
        <f>L152*SQRT(SUM(V153,Y153)/SUM(O153,R153))</f>
        <v>1.1000006826674107</v>
      </c>
      <c r="M153" s="88">
        <f>M152*SQRT(SUM(W153,Z153)/SUM(P153,S153))</f>
        <v>0.80000049525531436</v>
      </c>
      <c r="O153" s="77">
        <f t="shared" si="199"/>
        <v>400000.04081214708</v>
      </c>
      <c r="P153" s="77">
        <f t="shared" si="200"/>
        <v>872727.38002089527</v>
      </c>
      <c r="Q153" s="77">
        <f t="shared" si="201"/>
        <v>545454.20878710039</v>
      </c>
      <c r="R153" s="77">
        <f t="shared" si="202"/>
        <v>2000000.1959422433</v>
      </c>
      <c r="S153" s="77">
        <f t="shared" si="203"/>
        <v>727272.81373190042</v>
      </c>
      <c r="T153" s="77">
        <f t="shared" si="204"/>
        <v>454545.17214413983</v>
      </c>
      <c r="V153" s="89">
        <f t="shared" si="207"/>
        <v>399999.95918785722</v>
      </c>
      <c r="W153" s="89">
        <f t="shared" si="207"/>
        <v>872727.16543366353</v>
      </c>
      <c r="X153" s="89">
        <f t="shared" si="207"/>
        <v>545454.88212219847</v>
      </c>
      <c r="Y153" s="89">
        <f t="shared" si="207"/>
        <v>1999999.8040577758</v>
      </c>
      <c r="Z153" s="89">
        <f t="shared" si="207"/>
        <v>727272.64081356442</v>
      </c>
      <c r="AA153" s="89">
        <f t="shared" si="207"/>
        <v>454545.73694694479</v>
      </c>
      <c r="AB153" s="79"/>
      <c r="AC153" s="77">
        <f t="shared" si="205"/>
        <v>4.164077937021978E-9</v>
      </c>
      <c r="AD153" s="77">
        <f t="shared" si="205"/>
        <v>1.3190741670739327E-8</v>
      </c>
      <c r="AE153" s="77">
        <f t="shared" si="205"/>
        <v>2.0779923738874456E-7</v>
      </c>
      <c r="AF153" s="77">
        <f t="shared" si="205"/>
        <v>1.9196679479546667E-8</v>
      </c>
      <c r="AG153" s="77">
        <f t="shared" si="205"/>
        <v>1.0278383126484334E-8</v>
      </c>
      <c r="AH153" s="77">
        <f t="shared" si="205"/>
        <v>1.7545121467925619E-7</v>
      </c>
    </row>
    <row r="154" spans="8:34" x14ac:dyDescent="0.25">
      <c r="H154" s="69">
        <f t="shared" si="212"/>
        <v>3.0661320763644838E-7</v>
      </c>
      <c r="I154" s="20">
        <f t="shared" ref="I154" si="213">I151+1</f>
        <v>49</v>
      </c>
      <c r="J154" s="80">
        <f>J153*SQRT(SUM(V154:AA154)/SUM(O154:T154))</f>
        <v>454.5452302682146</v>
      </c>
      <c r="K154" s="81">
        <f>K153</f>
        <v>1.249999994925943</v>
      </c>
      <c r="L154" s="81">
        <f>L153</f>
        <v>1.1000006826674107</v>
      </c>
      <c r="M154" s="81">
        <f>M153</f>
        <v>0.80000049525531436</v>
      </c>
      <c r="O154" s="69">
        <f t="shared" si="199"/>
        <v>400000.00135308184</v>
      </c>
      <c r="P154" s="69">
        <f t="shared" si="200"/>
        <v>872727.27433755191</v>
      </c>
      <c r="Q154" s="69">
        <f t="shared" si="201"/>
        <v>545454.20878710039</v>
      </c>
      <c r="R154" s="69">
        <f t="shared" si="202"/>
        <v>1999999.998646918</v>
      </c>
      <c r="S154" s="69">
        <f t="shared" si="203"/>
        <v>727272.72566244798</v>
      </c>
      <c r="T154" s="69">
        <f t="shared" si="204"/>
        <v>454545.17214413983</v>
      </c>
      <c r="V154" s="82">
        <f t="shared" si="207"/>
        <v>399999.99864691833</v>
      </c>
      <c r="W154" s="82">
        <f t="shared" si="207"/>
        <v>872727.27111699374</v>
      </c>
      <c r="X154" s="82">
        <f t="shared" si="207"/>
        <v>545454.88212219847</v>
      </c>
      <c r="Y154" s="82">
        <f t="shared" si="207"/>
        <v>2000000.001353082</v>
      </c>
      <c r="Z154" s="82">
        <f t="shared" si="207"/>
        <v>727272.72888300661</v>
      </c>
      <c r="AA154" s="82">
        <f t="shared" si="207"/>
        <v>454545.73694694479</v>
      </c>
      <c r="AC154" s="69">
        <f t="shared" si="205"/>
        <v>4.5770757525244992E-12</v>
      </c>
      <c r="AD154" s="69">
        <f t="shared" si="205"/>
        <v>2.9711443680123089E-12</v>
      </c>
      <c r="AE154" s="69">
        <f t="shared" si="205"/>
        <v>2.0779923738874456E-7</v>
      </c>
      <c r="AF154" s="69">
        <f t="shared" si="205"/>
        <v>9.1541546925972416E-13</v>
      </c>
      <c r="AG154" s="69">
        <f t="shared" si="205"/>
        <v>3.5653742871239404E-12</v>
      </c>
      <c r="AH154" s="69">
        <f t="shared" si="205"/>
        <v>1.7545121467925619E-7</v>
      </c>
    </row>
    <row r="155" spans="8:34" x14ac:dyDescent="0.25">
      <c r="H155" s="69">
        <f t="shared" si="212"/>
        <v>3.0290733961927631E-7</v>
      </c>
      <c r="I155" s="17"/>
      <c r="J155" s="83">
        <f>J154</f>
        <v>454.5452302682146</v>
      </c>
      <c r="K155" s="84">
        <f>K154*SQRT(SUM(Y155:AA155)/SUM(R155:T155))</f>
        <v>1.2499999522662921</v>
      </c>
      <c r="L155" s="81">
        <f>L154</f>
        <v>1.1000006826674107</v>
      </c>
      <c r="M155" s="81">
        <f>M154</f>
        <v>0.80000049525531436</v>
      </c>
      <c r="O155" s="69">
        <f t="shared" si="199"/>
        <v>400000.05087860115</v>
      </c>
      <c r="P155" s="69">
        <f t="shared" si="200"/>
        <v>872727.3823932301</v>
      </c>
      <c r="Q155" s="69">
        <f t="shared" si="201"/>
        <v>545454.27632185747</v>
      </c>
      <c r="R155" s="69">
        <f t="shared" si="202"/>
        <v>2000000.2462745134</v>
      </c>
      <c r="S155" s="69">
        <f t="shared" si="203"/>
        <v>727272.8157088462</v>
      </c>
      <c r="T155" s="69">
        <f t="shared" si="204"/>
        <v>454545.22842310386</v>
      </c>
      <c r="V155" s="82">
        <f t="shared" si="207"/>
        <v>399999.94912140549</v>
      </c>
      <c r="W155" s="82">
        <f t="shared" si="207"/>
        <v>872727.16306132928</v>
      </c>
      <c r="X155" s="82">
        <f t="shared" si="207"/>
        <v>545454.81458736642</v>
      </c>
      <c r="Y155" s="82">
        <f t="shared" si="207"/>
        <v>1999999.7537255168</v>
      </c>
      <c r="Z155" s="82">
        <f t="shared" si="207"/>
        <v>727272.63883661909</v>
      </c>
      <c r="AA155" s="82">
        <f t="shared" si="207"/>
        <v>454545.68066791783</v>
      </c>
      <c r="AC155" s="69">
        <f t="shared" si="205"/>
        <v>6.4715792991576132E-9</v>
      </c>
      <c r="AD155" s="69">
        <f t="shared" si="205"/>
        <v>1.3780502856516245E-8</v>
      </c>
      <c r="AE155" s="69">
        <f t="shared" si="205"/>
        <v>1.3279280578850292E-7</v>
      </c>
      <c r="AF155" s="69">
        <f t="shared" si="205"/>
        <v>3.0325564247228697E-8</v>
      </c>
      <c r="AG155" s="69">
        <f t="shared" si="205"/>
        <v>1.075380099294913E-8</v>
      </c>
      <c r="AH155" s="69">
        <f t="shared" si="205"/>
        <v>1.1248895445209382E-7</v>
      </c>
    </row>
    <row r="156" spans="8:34" x14ac:dyDescent="0.25">
      <c r="H156" s="77">
        <f t="shared" si="212"/>
        <v>2.623098136146551E-7</v>
      </c>
      <c r="I156" s="85"/>
      <c r="J156" s="86">
        <f>J155</f>
        <v>454.5452302682146</v>
      </c>
      <c r="K156" s="87">
        <f>K155</f>
        <v>1.2499999522662921</v>
      </c>
      <c r="L156" s="88">
        <f>L155*SQRT(SUM(V156,Y156)/SUM(O156,R156))</f>
        <v>1.1000005777559261</v>
      </c>
      <c r="M156" s="88">
        <f>M155*SQRT(SUM(W156,Z156)/SUM(P156,S156))</f>
        <v>0.80000040861431398</v>
      </c>
      <c r="O156" s="77">
        <f t="shared" si="199"/>
        <v>400000.05087860115</v>
      </c>
      <c r="P156" s="77">
        <f t="shared" si="200"/>
        <v>872727.3823932301</v>
      </c>
      <c r="Q156" s="77">
        <f t="shared" si="201"/>
        <v>545454.27632185747</v>
      </c>
      <c r="R156" s="77">
        <f t="shared" si="202"/>
        <v>2000000.1780190633</v>
      </c>
      <c r="S156" s="77">
        <f t="shared" si="203"/>
        <v>727272.79088868247</v>
      </c>
      <c r="T156" s="77">
        <f t="shared" si="204"/>
        <v>454545.21291051118</v>
      </c>
      <c r="V156" s="89">
        <f t="shared" si="207"/>
        <v>399999.94912140549</v>
      </c>
      <c r="W156" s="89">
        <f t="shared" si="207"/>
        <v>872727.16306132928</v>
      </c>
      <c r="X156" s="89">
        <f t="shared" si="207"/>
        <v>545454.81458736642</v>
      </c>
      <c r="Y156" s="89">
        <f t="shared" si="207"/>
        <v>1999999.8219809525</v>
      </c>
      <c r="Z156" s="89">
        <f t="shared" si="207"/>
        <v>727272.6636567777</v>
      </c>
      <c r="AA156" s="89">
        <f t="shared" si="207"/>
        <v>454545.69618052646</v>
      </c>
      <c r="AB156" s="79"/>
      <c r="AC156" s="77">
        <f t="shared" si="205"/>
        <v>6.4715792991576132E-9</v>
      </c>
      <c r="AD156" s="77">
        <f t="shared" si="205"/>
        <v>1.3780502856516245E-8</v>
      </c>
      <c r="AE156" s="77">
        <f t="shared" si="205"/>
        <v>1.3279280578850292E-7</v>
      </c>
      <c r="AF156" s="77">
        <f t="shared" si="205"/>
        <v>1.5845392041281342E-8</v>
      </c>
      <c r="AG156" s="77">
        <f t="shared" si="205"/>
        <v>5.5646104241879576E-9</v>
      </c>
      <c r="AH156" s="77">
        <f t="shared" si="205"/>
        <v>1.284524492096302E-7</v>
      </c>
    </row>
    <row r="157" spans="8:34" x14ac:dyDescent="0.25">
      <c r="H157" s="69">
        <f t="shared" si="212"/>
        <v>2.1013307217297696E-7</v>
      </c>
      <c r="I157" s="20">
        <f t="shared" ref="I157" si="214">I154+1</f>
        <v>50</v>
      </c>
      <c r="J157" s="80">
        <f>J156*SQRT(SUM(V157:AA157)/SUM(O157:T157))</f>
        <v>454.54527670162696</v>
      </c>
      <c r="K157" s="81">
        <f>K156</f>
        <v>1.2499999522662921</v>
      </c>
      <c r="L157" s="81">
        <f>L156</f>
        <v>1.1000005777559261</v>
      </c>
      <c r="M157" s="81">
        <f>M156</f>
        <v>0.80000040861431398</v>
      </c>
      <c r="O157" s="69">
        <f t="shared" si="199"/>
        <v>400000.01272898918</v>
      </c>
      <c r="P157" s="69">
        <f t="shared" si="200"/>
        <v>872727.28787582181</v>
      </c>
      <c r="Q157" s="69">
        <f t="shared" si="201"/>
        <v>545454.27632185747</v>
      </c>
      <c r="R157" s="69">
        <f t="shared" si="202"/>
        <v>1999999.9872710109</v>
      </c>
      <c r="S157" s="69">
        <f t="shared" si="203"/>
        <v>727272.71212417854</v>
      </c>
      <c r="T157" s="69">
        <f t="shared" si="204"/>
        <v>454545.21291051118</v>
      </c>
      <c r="V157" s="82">
        <f t="shared" si="207"/>
        <v>399999.9872710114</v>
      </c>
      <c r="W157" s="82">
        <f t="shared" si="207"/>
        <v>872727.25757872406</v>
      </c>
      <c r="X157" s="82">
        <f t="shared" si="207"/>
        <v>545454.81458736642</v>
      </c>
      <c r="Y157" s="82">
        <f t="shared" si="207"/>
        <v>2000000.0127289891</v>
      </c>
      <c r="Z157" s="82">
        <f t="shared" si="207"/>
        <v>727272.74242127629</v>
      </c>
      <c r="AA157" s="82">
        <f t="shared" si="207"/>
        <v>454545.69618052646</v>
      </c>
      <c r="AC157" s="69">
        <f t="shared" si="205"/>
        <v>4.0506789742598581E-10</v>
      </c>
      <c r="AD157" s="69">
        <f t="shared" si="205"/>
        <v>2.6294415189419961E-10</v>
      </c>
      <c r="AE157" s="69">
        <f t="shared" si="205"/>
        <v>1.3279280578850292E-7</v>
      </c>
      <c r="AF157" s="69">
        <f t="shared" si="205"/>
        <v>8.1013582578860101E-11</v>
      </c>
      <c r="AG157" s="69">
        <f t="shared" si="205"/>
        <v>3.1553298462290961E-10</v>
      </c>
      <c r="AH157" s="69">
        <f t="shared" si="205"/>
        <v>1.284524492096302E-7</v>
      </c>
    </row>
    <row r="158" spans="8:34" x14ac:dyDescent="0.25">
      <c r="H158" s="69">
        <f t="shared" si="212"/>
        <v>2.0916424394566547E-7</v>
      </c>
      <c r="I158" s="17"/>
      <c r="J158" s="83">
        <f>J157</f>
        <v>454.54527670162696</v>
      </c>
      <c r="K158" s="84">
        <f>K157*SQRT(SUM(Y158:AA158)/SUM(R158:T158))</f>
        <v>1.2499999304542813</v>
      </c>
      <c r="L158" s="81">
        <f>L157</f>
        <v>1.1000005777559261</v>
      </c>
      <c r="M158" s="81">
        <f>M157</f>
        <v>0.80000040861431398</v>
      </c>
      <c r="O158" s="69">
        <f t="shared" si="199"/>
        <v>400000.05359041353</v>
      </c>
      <c r="P158" s="69">
        <f t="shared" si="200"/>
        <v>872727.37702801928</v>
      </c>
      <c r="Q158" s="69">
        <f t="shared" si="201"/>
        <v>545454.33204195241</v>
      </c>
      <c r="R158" s="69">
        <f t="shared" si="202"/>
        <v>2000000.1915781249</v>
      </c>
      <c r="S158" s="69">
        <f t="shared" si="203"/>
        <v>727272.78641767346</v>
      </c>
      <c r="T158" s="69">
        <f t="shared" si="204"/>
        <v>454545.25934392179</v>
      </c>
      <c r="V158" s="82">
        <f t="shared" si="207"/>
        <v>399999.9464095938</v>
      </c>
      <c r="W158" s="82">
        <f t="shared" si="207"/>
        <v>872727.16842653882</v>
      </c>
      <c r="X158" s="82">
        <f t="shared" si="207"/>
        <v>545454.75886722223</v>
      </c>
      <c r="Y158" s="82">
        <f t="shared" si="207"/>
        <v>1999999.8084218935</v>
      </c>
      <c r="Z158" s="82">
        <f t="shared" si="207"/>
        <v>727272.6681277859</v>
      </c>
      <c r="AA158" s="82">
        <f t="shared" si="207"/>
        <v>454545.64974707121</v>
      </c>
      <c r="AC158" s="69">
        <f t="shared" si="205"/>
        <v>7.1798300788638041E-9</v>
      </c>
      <c r="AD158" s="69">
        <f t="shared" si="205"/>
        <v>1.2465113389070513E-8</v>
      </c>
      <c r="AE158" s="69">
        <f t="shared" si="205"/>
        <v>8.3499079989353363E-8</v>
      </c>
      <c r="AF158" s="69">
        <f t="shared" si="205"/>
        <v>1.8351087208943323E-8</v>
      </c>
      <c r="AG158" s="69">
        <f t="shared" si="205"/>
        <v>4.8099210119308579E-9</v>
      </c>
      <c r="AH158" s="69">
        <f t="shared" si="205"/>
        <v>8.3828040494815102E-8</v>
      </c>
    </row>
    <row r="159" spans="8:34" x14ac:dyDescent="0.25">
      <c r="H159" s="77">
        <f t="shared" si="212"/>
        <v>1.7653765522723716E-7</v>
      </c>
      <c r="I159" s="85"/>
      <c r="J159" s="86">
        <f>J158</f>
        <v>454.54527670162696</v>
      </c>
      <c r="K159" s="87">
        <f t="shared" ref="K159" si="215">K158</f>
        <v>1.2499999304542813</v>
      </c>
      <c r="L159" s="88">
        <f>L158*SQRT(SUM(V159,Y159)/SUM(O159,R159))</f>
        <v>1.1000004813824475</v>
      </c>
      <c r="M159" s="88">
        <f>M158*SQRT(SUM(W159,Z159)/SUM(P159,S159))</f>
        <v>0.80000033323674957</v>
      </c>
      <c r="O159" s="77">
        <f t="shared" si="199"/>
        <v>400000.05359041353</v>
      </c>
      <c r="P159" s="77">
        <f t="shared" si="200"/>
        <v>872727.37702801928</v>
      </c>
      <c r="Q159" s="77">
        <f t="shared" si="201"/>
        <v>545454.33204195241</v>
      </c>
      <c r="R159" s="77">
        <f t="shared" si="202"/>
        <v>2000000.1566789027</v>
      </c>
      <c r="S159" s="77">
        <f t="shared" si="203"/>
        <v>727272.77372704749</v>
      </c>
      <c r="T159" s="77">
        <f t="shared" si="204"/>
        <v>454545.25141228456</v>
      </c>
      <c r="V159" s="89">
        <f t="shared" si="207"/>
        <v>399999.9464095938</v>
      </c>
      <c r="W159" s="89">
        <f t="shared" si="207"/>
        <v>872727.16842653882</v>
      </c>
      <c r="X159" s="89">
        <f t="shared" si="207"/>
        <v>545454.75886722223</v>
      </c>
      <c r="Y159" s="89">
        <f t="shared" si="207"/>
        <v>1999999.8433211097</v>
      </c>
      <c r="Z159" s="89">
        <f t="shared" si="207"/>
        <v>727272.68081841001</v>
      </c>
      <c r="AA159" s="89">
        <f t="shared" si="207"/>
        <v>454545.65767871542</v>
      </c>
      <c r="AB159" s="79"/>
      <c r="AC159" s="77">
        <f t="shared" si="205"/>
        <v>7.1798300788638041E-9</v>
      </c>
      <c r="AD159" s="77">
        <f t="shared" si="205"/>
        <v>1.2465113389070513E-8</v>
      </c>
      <c r="AE159" s="77">
        <f t="shared" si="205"/>
        <v>8.3499079989353363E-8</v>
      </c>
      <c r="AF159" s="77">
        <f t="shared" si="205"/>
        <v>1.2274138311547377E-8</v>
      </c>
      <c r="AG159" s="77">
        <f t="shared" si="205"/>
        <v>2.9672551246751381E-9</v>
      </c>
      <c r="AH159" s="77">
        <f t="shared" si="205"/>
        <v>9.0778827052155263E-8</v>
      </c>
    </row>
    <row r="160" spans="8:34" x14ac:dyDescent="0.25">
      <c r="H160" s="91"/>
      <c r="I160" s="91"/>
      <c r="J160" s="92"/>
      <c r="K160" s="93"/>
      <c r="L160" s="93"/>
      <c r="M160" s="93"/>
      <c r="O160" s="69">
        <f t="shared" si="199"/>
        <v>400000.01854552596</v>
      </c>
      <c r="P160" s="69">
        <f t="shared" si="200"/>
        <v>872727.29479798116</v>
      </c>
      <c r="Q160" s="69">
        <f t="shared" si="201"/>
        <v>545454.33204195241</v>
      </c>
      <c r="R160" s="69">
        <f t="shared" si="202"/>
        <v>1999999.9814544746</v>
      </c>
      <c r="S160" s="69">
        <f t="shared" si="203"/>
        <v>727272.70520201954</v>
      </c>
      <c r="T160" s="69">
        <f t="shared" si="204"/>
        <v>454545.25141228456</v>
      </c>
      <c r="V160" s="82">
        <f t="shared" si="207"/>
        <v>399999.98145447503</v>
      </c>
      <c r="W160" s="82">
        <f t="shared" si="207"/>
        <v>872727.25065656507</v>
      </c>
      <c r="X160" s="82">
        <f t="shared" si="207"/>
        <v>545454.75886722223</v>
      </c>
      <c r="Y160" s="82">
        <f t="shared" si="207"/>
        <v>2000000.0185455256</v>
      </c>
      <c r="Z160" s="82">
        <f t="shared" si="207"/>
        <v>727272.74934343575</v>
      </c>
      <c r="AA160" s="82">
        <f t="shared" si="207"/>
        <v>454545.65767871542</v>
      </c>
      <c r="AC160" s="69">
        <f t="shared" si="205"/>
        <v>8.5984128788656435E-10</v>
      </c>
      <c r="AD160" s="69">
        <f t="shared" si="205"/>
        <v>5.5815392658029515E-10</v>
      </c>
      <c r="AE160" s="69">
        <f t="shared" si="205"/>
        <v>8.3499079989353363E-8</v>
      </c>
      <c r="AF160" s="69">
        <f t="shared" si="205"/>
        <v>1.7196825742961315E-10</v>
      </c>
      <c r="AG160" s="69">
        <f t="shared" si="205"/>
        <v>6.6978471383206466E-10</v>
      </c>
      <c r="AH160" s="69">
        <f t="shared" si="205"/>
        <v>9.0778827052155263E-8</v>
      </c>
    </row>
    <row r="164" spans="8:34" x14ac:dyDescent="0.25">
      <c r="H164" s="91"/>
      <c r="J164" s="94"/>
      <c r="K164" s="95"/>
      <c r="L164" s="93"/>
      <c r="M164" s="93"/>
      <c r="O164" s="91"/>
      <c r="P164" s="91"/>
      <c r="Q164" s="91"/>
      <c r="R164" s="91"/>
      <c r="S164" s="91"/>
      <c r="T164" s="91"/>
      <c r="AC164" s="91"/>
      <c r="AD164" s="91"/>
      <c r="AE164" s="91"/>
      <c r="AF164" s="91"/>
      <c r="AG164" s="91"/>
      <c r="AH164" s="91"/>
    </row>
    <row r="165" spans="8:34" x14ac:dyDescent="0.25">
      <c r="H165" s="91"/>
      <c r="J165" s="94"/>
      <c r="K165" s="93"/>
      <c r="L165" s="95"/>
      <c r="M165" s="95"/>
      <c r="O165" s="91"/>
      <c r="P165" s="91"/>
      <c r="Q165" s="91"/>
      <c r="R165" s="91"/>
      <c r="S165" s="91"/>
      <c r="T165" s="91"/>
      <c r="AC165" s="91"/>
      <c r="AD165" s="91"/>
      <c r="AE165" s="91"/>
      <c r="AF165" s="91"/>
      <c r="AG165" s="91"/>
      <c r="AH165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26AD-261B-429D-AF38-33588F83DC65}">
  <sheetPr>
    <tabColor rgb="FFFFFFCC"/>
  </sheetPr>
  <dimension ref="B1:Z67"/>
  <sheetViews>
    <sheetView zoomScale="85" zoomScaleNormal="85" workbookViewId="0"/>
  </sheetViews>
  <sheetFormatPr defaultRowHeight="13.8" x14ac:dyDescent="0.25"/>
  <cols>
    <col min="1" max="1" width="3.21875" style="2" customWidth="1"/>
    <col min="2" max="2" width="8.88671875" style="1"/>
    <col min="3" max="3" width="10" style="1" bestFit="1" customWidth="1"/>
    <col min="4" max="4" width="8.88671875" style="1"/>
    <col min="5" max="8" width="8.88671875" style="2"/>
    <col min="9" max="9" width="9.5546875" style="2" customWidth="1"/>
    <col min="10" max="10" width="6.33203125" style="2" customWidth="1"/>
    <col min="11" max="14" width="8.88671875" style="2"/>
    <col min="15" max="15" width="2.33203125" style="2" customWidth="1"/>
    <col min="16" max="18" width="13.109375" style="2" customWidth="1"/>
    <col min="19" max="19" width="6.44140625" style="2" customWidth="1"/>
    <col min="20" max="22" width="14.33203125" style="2" customWidth="1"/>
    <col min="23" max="23" width="5.88671875" style="2" customWidth="1"/>
    <col min="24" max="26" width="17" style="2" customWidth="1"/>
    <col min="27" max="27" width="8.88671875" style="2" customWidth="1"/>
    <col min="28" max="16384" width="8.88671875" style="2"/>
  </cols>
  <sheetData>
    <row r="1" spans="2:26" ht="14.4" thickBot="1" x14ac:dyDescent="0.3"/>
    <row r="2" spans="2:26" x14ac:dyDescent="0.25">
      <c r="B2" s="3" t="s">
        <v>16</v>
      </c>
      <c r="C2" s="4" t="s">
        <v>17</v>
      </c>
      <c r="D2" s="4" t="s">
        <v>18</v>
      </c>
      <c r="E2" s="5" t="s">
        <v>19</v>
      </c>
      <c r="F2" s="5" t="s">
        <v>20</v>
      </c>
      <c r="G2" s="5" t="s">
        <v>70</v>
      </c>
      <c r="H2" s="4" t="s">
        <v>21</v>
      </c>
      <c r="I2" s="5" t="s">
        <v>22</v>
      </c>
      <c r="J2" s="5" t="s">
        <v>23</v>
      </c>
      <c r="K2" s="5" t="s">
        <v>24</v>
      </c>
      <c r="L2" s="6" t="s">
        <v>25</v>
      </c>
      <c r="Q2" s="7"/>
      <c r="R2" s="7"/>
      <c r="X2" s="8"/>
      <c r="Y2" s="9" t="s">
        <v>26</v>
      </c>
      <c r="Z2" s="8"/>
    </row>
    <row r="3" spans="2:26" ht="14.4" thickBot="1" x14ac:dyDescent="0.3">
      <c r="B3" s="10">
        <v>0.21894811731152092</v>
      </c>
      <c r="C3" s="11">
        <v>0.85843359438125411</v>
      </c>
      <c r="D3" s="11">
        <v>1.6533489959547789</v>
      </c>
      <c r="E3" s="12">
        <v>1.0961118390022102</v>
      </c>
      <c r="F3" s="12">
        <v>1.1733120616744657</v>
      </c>
      <c r="G3" s="12">
        <v>1.2789698357742401</v>
      </c>
      <c r="H3" s="11">
        <v>0.99044161412857157</v>
      </c>
      <c r="I3" s="12">
        <v>0.93874078923117499</v>
      </c>
      <c r="J3" s="12">
        <v>0.71613966916256766</v>
      </c>
      <c r="K3" s="12">
        <v>0.67873645585559439</v>
      </c>
      <c r="L3" s="13">
        <v>0.4587798515463995</v>
      </c>
      <c r="Q3" s="14"/>
      <c r="R3" s="14"/>
      <c r="T3" s="9" t="s">
        <v>27</v>
      </c>
      <c r="U3" s="9" t="s">
        <v>27</v>
      </c>
      <c r="V3" s="9" t="s">
        <v>27</v>
      </c>
      <c r="X3" s="9" t="s">
        <v>27</v>
      </c>
      <c r="Y3" s="9" t="s">
        <v>27</v>
      </c>
      <c r="Z3" s="9" t="s">
        <v>27</v>
      </c>
    </row>
    <row r="4" spans="2:26" ht="14.4" thickBot="1" x14ac:dyDescent="0.3">
      <c r="M4" s="14"/>
      <c r="Q4" s="14"/>
      <c r="R4" s="14"/>
      <c r="T4" s="15">
        <f>SUM(T8:T67)</f>
        <v>142.98538946202115</v>
      </c>
      <c r="U4" s="16">
        <f>SUM(U8:U67)</f>
        <v>374531343194.13531</v>
      </c>
      <c r="V4" s="16">
        <f>SUM(V8:V67)</f>
        <v>57677171510.903694</v>
      </c>
      <c r="X4" s="16">
        <f>SUM(X8:X67)</f>
        <v>55350.618904557057</v>
      </c>
      <c r="Y4" s="16">
        <f>SUM(Y8:Y67)</f>
        <v>27526753480080.555</v>
      </c>
      <c r="Z4" s="16">
        <f>SUM(Z8:Z67)</f>
        <v>27501727968963.398</v>
      </c>
    </row>
    <row r="5" spans="2:26" x14ac:dyDescent="0.25">
      <c r="T5" s="19" t="s">
        <v>28</v>
      </c>
      <c r="U5" s="19" t="s">
        <v>28</v>
      </c>
      <c r="V5" s="19" t="s">
        <v>28</v>
      </c>
      <c r="X5" s="19" t="s">
        <v>28</v>
      </c>
      <c r="Y5" s="19" t="s">
        <v>28</v>
      </c>
      <c r="Z5" s="19" t="s">
        <v>28</v>
      </c>
    </row>
    <row r="6" spans="2:26" ht="14.4" customHeight="1" x14ac:dyDescent="0.25">
      <c r="B6" s="20"/>
      <c r="C6" s="20"/>
      <c r="D6" s="20"/>
      <c r="E6" s="8"/>
      <c r="F6" s="8"/>
      <c r="G6" s="8"/>
      <c r="H6" s="8"/>
      <c r="I6" s="8"/>
      <c r="K6" s="97" t="s">
        <v>29</v>
      </c>
      <c r="L6" s="97"/>
      <c r="M6" s="97"/>
      <c r="N6" s="97"/>
      <c r="P6" s="8"/>
      <c r="Q6" s="8"/>
      <c r="R6" s="8"/>
      <c r="T6" s="9" t="s">
        <v>30</v>
      </c>
      <c r="U6" s="9" t="s">
        <v>30</v>
      </c>
      <c r="V6" s="9" t="s">
        <v>30</v>
      </c>
      <c r="X6" s="9" t="s">
        <v>30</v>
      </c>
      <c r="Y6" s="9" t="s">
        <v>30</v>
      </c>
      <c r="Z6" s="9" t="s">
        <v>30</v>
      </c>
    </row>
    <row r="7" spans="2:26" x14ac:dyDescent="0.25"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21" t="s">
        <v>36</v>
      </c>
      <c r="H7" s="9" t="s">
        <v>37</v>
      </c>
      <c r="I7" s="9" t="s">
        <v>38</v>
      </c>
      <c r="K7" s="9" t="s">
        <v>16</v>
      </c>
      <c r="L7" s="9" t="s">
        <v>39</v>
      </c>
      <c r="M7" s="9" t="s">
        <v>40</v>
      </c>
      <c r="N7" s="9" t="s">
        <v>41</v>
      </c>
      <c r="P7" s="9" t="s">
        <v>42</v>
      </c>
      <c r="Q7" s="9" t="s">
        <v>43</v>
      </c>
      <c r="R7" s="9" t="s">
        <v>44</v>
      </c>
      <c r="T7" s="9" t="s">
        <v>45</v>
      </c>
      <c r="U7" s="9" t="s">
        <v>46</v>
      </c>
      <c r="V7" s="9" t="s">
        <v>47</v>
      </c>
      <c r="X7" s="9" t="s">
        <v>45</v>
      </c>
      <c r="Y7" s="9" t="s">
        <v>46</v>
      </c>
      <c r="Z7" s="9" t="s">
        <v>47</v>
      </c>
    </row>
    <row r="8" spans="2:26" x14ac:dyDescent="0.25">
      <c r="B8" s="20" t="s">
        <v>48</v>
      </c>
      <c r="C8" s="22" t="s">
        <v>49</v>
      </c>
      <c r="D8" s="20" t="s">
        <v>50</v>
      </c>
      <c r="E8" s="23">
        <v>1528</v>
      </c>
      <c r="F8" s="23">
        <v>455</v>
      </c>
      <c r="G8" s="23">
        <v>2167</v>
      </c>
      <c r="H8" s="18">
        <f>F8/E8</f>
        <v>0.29777486910994766</v>
      </c>
      <c r="I8" s="24">
        <f>G8*F8</f>
        <v>985985</v>
      </c>
      <c r="K8" s="18">
        <f t="shared" ref="K8:K67" si="0">$B$3</f>
        <v>0.21894811731152092</v>
      </c>
      <c r="L8" s="25">
        <v>1</v>
      </c>
      <c r="M8" s="18">
        <f>$D$3</f>
        <v>1.6533489959547789</v>
      </c>
      <c r="N8" s="25">
        <v>1</v>
      </c>
      <c r="P8" s="18">
        <f>PRODUCT(K8:N8)</f>
        <v>0.36199764992319228</v>
      </c>
      <c r="Q8" s="26">
        <f>P8*E8</f>
        <v>553.13240908263776</v>
      </c>
      <c r="R8" s="26">
        <f>F8*P8</f>
        <v>164.70893071505247</v>
      </c>
      <c r="T8" s="26">
        <f>(F8-Q8)^2/Q8</f>
        <v>17.409881529692562</v>
      </c>
      <c r="U8" s="26">
        <f>(I8-R8)^2/R8</f>
        <v>5900357934.8421726</v>
      </c>
      <c r="V8" s="26">
        <f>(I8-Q8)^2/Q8</f>
        <v>1755594048.9443369</v>
      </c>
      <c r="X8" s="26">
        <f>(F8-Q8)^2</f>
        <v>9629.9697123621663</v>
      </c>
      <c r="Y8" s="26">
        <f>(I8-R8)^2</f>
        <v>971841646283.92957</v>
      </c>
      <c r="Z8" s="26">
        <f>(I8-Q8)^2</f>
        <v>971075965663.72339</v>
      </c>
    </row>
    <row r="9" spans="2:26" x14ac:dyDescent="0.25">
      <c r="B9" s="20" t="s">
        <v>48</v>
      </c>
      <c r="C9" s="22" t="s">
        <v>51</v>
      </c>
      <c r="D9" s="20" t="s">
        <v>50</v>
      </c>
      <c r="E9" s="23">
        <v>754</v>
      </c>
      <c r="F9" s="23">
        <v>193</v>
      </c>
      <c r="G9" s="23">
        <v>2233</v>
      </c>
      <c r="H9" s="18">
        <f t="shared" ref="H9:H67" si="1">F9/E9</f>
        <v>0.25596816976127323</v>
      </c>
      <c r="I9" s="24">
        <f t="shared" ref="I9:I67" si="2">G9*F9</f>
        <v>430969</v>
      </c>
      <c r="K9" s="18">
        <f t="shared" si="0"/>
        <v>0.21894811731152092</v>
      </c>
      <c r="L9" s="25">
        <v>1</v>
      </c>
      <c r="M9" s="25">
        <v>1</v>
      </c>
      <c r="N9" s="25">
        <v>1</v>
      </c>
      <c r="P9" s="18">
        <f t="shared" ref="P9:P67" si="3">PRODUCT(K9:N9)</f>
        <v>0.21894811731152092</v>
      </c>
      <c r="Q9" s="26">
        <f t="shared" ref="Q9:Q67" si="4">P9*E9</f>
        <v>165.08688045288676</v>
      </c>
      <c r="R9" s="26">
        <f t="shared" ref="R9:R67" si="5">F9*P9</f>
        <v>42.25698664112354</v>
      </c>
      <c r="T9" s="26">
        <f t="shared" ref="T9:T67" si="6">(F9-Q9)^2/Q9</f>
        <v>4.7195891079533148</v>
      </c>
      <c r="U9" s="26">
        <f t="shared" ref="U9:U67" si="7">(I9-R9)^2/R9</f>
        <v>4394488878.7546549</v>
      </c>
      <c r="V9" s="26">
        <f t="shared" ref="V9:V67" si="8">(I9-Q9)^2/Q9</f>
        <v>1124208120.2938437</v>
      </c>
      <c r="X9" s="26">
        <f t="shared" ref="X9:X67" si="9">(F9-Q9)^2</f>
        <v>779.1422428514353</v>
      </c>
      <c r="Y9" s="26">
        <f t="shared" ref="Y9:Y67" si="10">(I9-R9)^2</f>
        <v>185697857844.10141</v>
      </c>
      <c r="Z9" s="26">
        <f t="shared" ref="Z9:Z67" si="11">(I9-Q9)^2</f>
        <v>185592011559.11432</v>
      </c>
    </row>
    <row r="10" spans="2:26" x14ac:dyDescent="0.25">
      <c r="B10" s="20" t="s">
        <v>48</v>
      </c>
      <c r="C10" s="22" t="s">
        <v>52</v>
      </c>
      <c r="D10" s="20" t="s">
        <v>50</v>
      </c>
      <c r="E10" s="23">
        <v>605</v>
      </c>
      <c r="F10" s="23">
        <v>158</v>
      </c>
      <c r="G10" s="23">
        <v>2282</v>
      </c>
      <c r="H10" s="18">
        <f t="shared" si="1"/>
        <v>0.26115702479338843</v>
      </c>
      <c r="I10" s="24">
        <f t="shared" si="2"/>
        <v>360556</v>
      </c>
      <c r="K10" s="18">
        <f t="shared" si="0"/>
        <v>0.21894811731152092</v>
      </c>
      <c r="L10" s="25">
        <v>1</v>
      </c>
      <c r="M10" s="18">
        <f>$E$3</f>
        <v>1.0961118390022102</v>
      </c>
      <c r="N10" s="25">
        <v>1</v>
      </c>
      <c r="P10" s="18">
        <f t="shared" si="3"/>
        <v>0.23999162351240286</v>
      </c>
      <c r="Q10" s="26">
        <f t="shared" si="4"/>
        <v>145.19493222500373</v>
      </c>
      <c r="R10" s="26">
        <f t="shared" si="5"/>
        <v>37.91867651495965</v>
      </c>
      <c r="T10" s="26">
        <f t="shared" si="6"/>
        <v>1.1293077396678666</v>
      </c>
      <c r="U10" s="26">
        <f t="shared" si="7"/>
        <v>3427685217.5969281</v>
      </c>
      <c r="V10" s="26">
        <f t="shared" si="8"/>
        <v>894631420.11255813</v>
      </c>
      <c r="X10" s="26">
        <f t="shared" si="9"/>
        <v>163.96976072224803</v>
      </c>
      <c r="Y10" s="26">
        <f t="shared" si="10"/>
        <v>129973286961.16699</v>
      </c>
      <c r="Z10" s="26">
        <f t="shared" si="11"/>
        <v>129895948409.60172</v>
      </c>
    </row>
    <row r="11" spans="2:26" x14ac:dyDescent="0.25">
      <c r="B11" s="20" t="s">
        <v>48</v>
      </c>
      <c r="C11" s="22" t="s">
        <v>53</v>
      </c>
      <c r="D11" s="20" t="s">
        <v>50</v>
      </c>
      <c r="E11" s="23">
        <v>718</v>
      </c>
      <c r="F11" s="23">
        <v>192</v>
      </c>
      <c r="G11" s="23">
        <v>2049</v>
      </c>
      <c r="H11" s="18">
        <f t="shared" si="1"/>
        <v>0.26740947075208915</v>
      </c>
      <c r="I11" s="24">
        <f t="shared" si="2"/>
        <v>393408</v>
      </c>
      <c r="K11" s="18">
        <f t="shared" si="0"/>
        <v>0.21894811731152092</v>
      </c>
      <c r="L11" s="25">
        <v>1</v>
      </c>
      <c r="M11" s="18">
        <f>$F$3</f>
        <v>1.1733120616744657</v>
      </c>
      <c r="N11" s="25">
        <v>1</v>
      </c>
      <c r="P11" s="18">
        <f t="shared" si="3"/>
        <v>0.25689446692252338</v>
      </c>
      <c r="Q11" s="26">
        <f t="shared" si="4"/>
        <v>184.4502272503718</v>
      </c>
      <c r="R11" s="26">
        <f t="shared" si="5"/>
        <v>49.323737649124489</v>
      </c>
      <c r="T11" s="26">
        <f t="shared" si="6"/>
        <v>0.30902140604933148</v>
      </c>
      <c r="U11" s="26">
        <f t="shared" si="7"/>
        <v>3137050344.634932</v>
      </c>
      <c r="V11" s="26">
        <f t="shared" si="8"/>
        <v>838300729.69221795</v>
      </c>
      <c r="X11" s="26">
        <f t="shared" si="9"/>
        <v>56.999068571028609</v>
      </c>
      <c r="Y11" s="26">
        <f t="shared" si="10"/>
        <v>154731048190.86896</v>
      </c>
      <c r="Z11" s="26">
        <f t="shared" si="11"/>
        <v>154624760095.88211</v>
      </c>
    </row>
    <row r="12" spans="2:26" x14ac:dyDescent="0.25">
      <c r="B12" s="28" t="s">
        <v>48</v>
      </c>
      <c r="C12" s="29" t="s">
        <v>69</v>
      </c>
      <c r="D12" s="28" t="s">
        <v>50</v>
      </c>
      <c r="E12" s="30">
        <v>421</v>
      </c>
      <c r="F12" s="30">
        <v>120</v>
      </c>
      <c r="G12" s="30">
        <v>1765</v>
      </c>
      <c r="H12" s="31">
        <f t="shared" si="1"/>
        <v>0.28503562945368172</v>
      </c>
      <c r="I12" s="32">
        <f t="shared" si="2"/>
        <v>211800</v>
      </c>
      <c r="K12" s="18">
        <f t="shared" si="0"/>
        <v>0.21894811731152092</v>
      </c>
      <c r="L12" s="25">
        <v>1</v>
      </c>
      <c r="M12" s="18">
        <f>$G$3</f>
        <v>1.2789698357742401</v>
      </c>
      <c r="N12" s="25">
        <v>1</v>
      </c>
      <c r="P12" s="18">
        <f t="shared" si="3"/>
        <v>0.28002803764099493</v>
      </c>
      <c r="Q12" s="26">
        <f t="shared" si="4"/>
        <v>117.89180384685886</v>
      </c>
      <c r="R12" s="26">
        <f t="shared" si="5"/>
        <v>33.603364516919392</v>
      </c>
      <c r="T12" s="26">
        <f t="shared" si="6"/>
        <v>3.7699745657403534E-2</v>
      </c>
      <c r="U12" s="26">
        <f t="shared" si="7"/>
        <v>1334539186.4376302</v>
      </c>
      <c r="V12" s="26">
        <f t="shared" si="8"/>
        <v>380088466.44313848</v>
      </c>
      <c r="X12" s="26">
        <f t="shared" si="9"/>
        <v>4.444491020119087</v>
      </c>
      <c r="Y12" s="26">
        <f t="shared" si="10"/>
        <v>44845006743.976738</v>
      </c>
      <c r="Z12" s="26">
        <f t="shared" si="11"/>
        <v>44809314930.367882</v>
      </c>
    </row>
    <row r="13" spans="2:26" x14ac:dyDescent="0.25">
      <c r="B13" s="20" t="s">
        <v>48</v>
      </c>
      <c r="C13" s="22" t="s">
        <v>49</v>
      </c>
      <c r="D13" s="20" t="s">
        <v>54</v>
      </c>
      <c r="E13" s="23">
        <v>1124</v>
      </c>
      <c r="F13" s="23">
        <v>338</v>
      </c>
      <c r="G13" s="23">
        <v>1843</v>
      </c>
      <c r="H13" s="18">
        <f t="shared" si="1"/>
        <v>0.30071174377224197</v>
      </c>
      <c r="I13" s="24">
        <f t="shared" si="2"/>
        <v>622934</v>
      </c>
      <c r="K13" s="18">
        <f t="shared" si="0"/>
        <v>0.21894811731152092</v>
      </c>
      <c r="L13" s="25">
        <v>1</v>
      </c>
      <c r="M13" s="18">
        <f>$D$3</f>
        <v>1.6533489959547789</v>
      </c>
      <c r="N13" s="18">
        <f>$H$3</f>
        <v>0.99044161412857157</v>
      </c>
      <c r="P13" s="18">
        <f t="shared" si="3"/>
        <v>0.35853753670067612</v>
      </c>
      <c r="Q13" s="26">
        <f t="shared" si="4"/>
        <v>402.99619125155994</v>
      </c>
      <c r="R13" s="26">
        <f t="shared" si="5"/>
        <v>121.18568740482853</v>
      </c>
      <c r="T13" s="26">
        <f t="shared" si="6"/>
        <v>10.482741447480128</v>
      </c>
      <c r="U13" s="26">
        <f t="shared" si="7"/>
        <v>3200838399.1434937</v>
      </c>
      <c r="V13" s="26">
        <f t="shared" si="8"/>
        <v>961658842.23261344</v>
      </c>
      <c r="X13" s="26">
        <f t="shared" si="9"/>
        <v>4224.504877209356</v>
      </c>
      <c r="Y13" s="26">
        <f t="shared" si="10"/>
        <v>387895801671.97516</v>
      </c>
      <c r="Z13" s="26">
        <f t="shared" si="11"/>
        <v>387544850703.12799</v>
      </c>
    </row>
    <row r="14" spans="2:26" x14ac:dyDescent="0.25">
      <c r="B14" s="20" t="s">
        <v>48</v>
      </c>
      <c r="C14" s="22" t="s">
        <v>51</v>
      </c>
      <c r="D14" s="20" t="s">
        <v>54</v>
      </c>
      <c r="E14" s="23">
        <v>583</v>
      </c>
      <c r="F14" s="23">
        <v>130</v>
      </c>
      <c r="G14" s="23">
        <v>2127</v>
      </c>
      <c r="H14" s="18">
        <f t="shared" si="1"/>
        <v>0.22298456260720412</v>
      </c>
      <c r="I14" s="24">
        <f t="shared" si="2"/>
        <v>276510</v>
      </c>
      <c r="K14" s="18">
        <f t="shared" si="0"/>
        <v>0.21894811731152092</v>
      </c>
      <c r="L14" s="25">
        <v>1</v>
      </c>
      <c r="M14" s="25">
        <v>1</v>
      </c>
      <c r="N14" s="18">
        <f>$H$3</f>
        <v>0.99044161412857157</v>
      </c>
      <c r="P14" s="18">
        <f t="shared" si="3"/>
        <v>0.21685532672043462</v>
      </c>
      <c r="Q14" s="26">
        <f t="shared" si="4"/>
        <v>126.42665547801339</v>
      </c>
      <c r="R14" s="26">
        <f t="shared" si="5"/>
        <v>28.1911924736565</v>
      </c>
      <c r="T14" s="26">
        <f t="shared" si="6"/>
        <v>0.10099761814099661</v>
      </c>
      <c r="U14" s="26">
        <f t="shared" si="7"/>
        <v>2711562863.9304147</v>
      </c>
      <c r="V14" s="26">
        <f t="shared" si="8"/>
        <v>604207074.25872886</v>
      </c>
      <c r="X14" s="26">
        <f t="shared" si="9"/>
        <v>12.768791072811734</v>
      </c>
      <c r="Y14" s="26">
        <f t="shared" si="10"/>
        <v>76442190601.481567</v>
      </c>
      <c r="Z14" s="26">
        <f t="shared" si="11"/>
        <v>76387879614.686768</v>
      </c>
    </row>
    <row r="15" spans="2:26" x14ac:dyDescent="0.25">
      <c r="B15" s="20" t="s">
        <v>48</v>
      </c>
      <c r="C15" s="22" t="s">
        <v>52</v>
      </c>
      <c r="D15" s="20" t="s">
        <v>54</v>
      </c>
      <c r="E15" s="23">
        <v>462</v>
      </c>
      <c r="F15" s="23">
        <v>112</v>
      </c>
      <c r="G15" s="23">
        <v>2329</v>
      </c>
      <c r="H15" s="18">
        <f t="shared" si="1"/>
        <v>0.24242424242424243</v>
      </c>
      <c r="I15" s="24">
        <f t="shared" si="2"/>
        <v>260848</v>
      </c>
      <c r="K15" s="18">
        <f t="shared" si="0"/>
        <v>0.21894811731152092</v>
      </c>
      <c r="L15" s="25">
        <v>1</v>
      </c>
      <c r="M15" s="18">
        <f>$E$3</f>
        <v>1.0961118390022102</v>
      </c>
      <c r="N15" s="18">
        <f>$H$3</f>
        <v>0.99044161412857157</v>
      </c>
      <c r="P15" s="18">
        <f t="shared" si="3"/>
        <v>0.23769769096896073</v>
      </c>
      <c r="Q15" s="26">
        <f t="shared" si="4"/>
        <v>109.81633322765985</v>
      </c>
      <c r="R15" s="26">
        <f t="shared" si="5"/>
        <v>26.622141388523602</v>
      </c>
      <c r="T15" s="26">
        <f t="shared" si="6"/>
        <v>4.342159706550279E-2</v>
      </c>
      <c r="U15" s="26">
        <f t="shared" si="7"/>
        <v>2555308761.8034482</v>
      </c>
      <c r="V15" s="26">
        <f t="shared" si="8"/>
        <v>619073669.86028659</v>
      </c>
      <c r="X15" s="26">
        <f t="shared" si="9"/>
        <v>4.7684005726224319</v>
      </c>
      <c r="Y15" s="26">
        <f t="shared" si="10"/>
        <v>68027791148.064575</v>
      </c>
      <c r="Z15" s="26">
        <f t="shared" si="11"/>
        <v>67984400421.847511</v>
      </c>
    </row>
    <row r="16" spans="2:26" x14ac:dyDescent="0.25">
      <c r="B16" s="20" t="s">
        <v>48</v>
      </c>
      <c r="C16" s="22" t="s">
        <v>53</v>
      </c>
      <c r="D16" s="20" t="s">
        <v>54</v>
      </c>
      <c r="E16" s="23">
        <v>543</v>
      </c>
      <c r="F16" s="23">
        <v>178</v>
      </c>
      <c r="G16" s="23">
        <v>1615</v>
      </c>
      <c r="H16" s="18">
        <f t="shared" si="1"/>
        <v>0.32780847145488029</v>
      </c>
      <c r="I16" s="24">
        <f t="shared" si="2"/>
        <v>287470</v>
      </c>
      <c r="K16" s="18">
        <f t="shared" si="0"/>
        <v>0.21894811731152092</v>
      </c>
      <c r="L16" s="25">
        <v>1</v>
      </c>
      <c r="M16" s="18">
        <f>$F$3</f>
        <v>1.1733120616744657</v>
      </c>
      <c r="N16" s="18">
        <f>$H$3</f>
        <v>0.99044161412857157</v>
      </c>
      <c r="P16" s="18">
        <f t="shared" si="3"/>
        <v>0.25443897047944297</v>
      </c>
      <c r="Q16" s="26">
        <f t="shared" si="4"/>
        <v>138.16036097033754</v>
      </c>
      <c r="R16" s="26">
        <f t="shared" si="5"/>
        <v>45.290136745340845</v>
      </c>
      <c r="T16" s="26">
        <f t="shared" si="6"/>
        <v>11.488076803407958</v>
      </c>
      <c r="U16" s="26">
        <f t="shared" si="7"/>
        <v>1824082897.0001912</v>
      </c>
      <c r="V16" s="26">
        <f t="shared" si="8"/>
        <v>597563479.78907096</v>
      </c>
      <c r="X16" s="26">
        <f t="shared" si="9"/>
        <v>1587.1968380138048</v>
      </c>
      <c r="Y16" s="26">
        <f t="shared" si="10"/>
        <v>82612963839.976135</v>
      </c>
      <c r="Z16" s="26">
        <f t="shared" si="11"/>
        <v>82559586070.349045</v>
      </c>
    </row>
    <row r="17" spans="2:26" x14ac:dyDescent="0.25">
      <c r="B17" s="28" t="s">
        <v>48</v>
      </c>
      <c r="C17" s="29" t="s">
        <v>69</v>
      </c>
      <c r="D17" s="28" t="s">
        <v>54</v>
      </c>
      <c r="E17" s="30">
        <v>316</v>
      </c>
      <c r="F17" s="30">
        <v>87</v>
      </c>
      <c r="G17" s="30">
        <v>1909</v>
      </c>
      <c r="H17" s="31">
        <f t="shared" si="1"/>
        <v>0.27531645569620256</v>
      </c>
      <c r="I17" s="32">
        <f t="shared" si="2"/>
        <v>166083</v>
      </c>
      <c r="K17" s="18">
        <f t="shared" si="0"/>
        <v>0.21894811731152092</v>
      </c>
      <c r="L17" s="25">
        <v>1</v>
      </c>
      <c r="M17" s="18">
        <f>$G$3</f>
        <v>1.2789698357742401</v>
      </c>
      <c r="N17" s="18">
        <f>$H$3</f>
        <v>0.99044161412857157</v>
      </c>
      <c r="P17" s="18">
        <f t="shared" si="3"/>
        <v>0.27735142160240339</v>
      </c>
      <c r="Q17" s="26">
        <f t="shared" si="4"/>
        <v>87.643049226359466</v>
      </c>
      <c r="R17" s="26">
        <f t="shared" si="5"/>
        <v>24.129573679409095</v>
      </c>
      <c r="T17" s="26">
        <f t="shared" si="6"/>
        <v>4.7181414974907087E-3</v>
      </c>
      <c r="U17" s="26">
        <f t="shared" si="7"/>
        <v>1142811257.8216436</v>
      </c>
      <c r="V17" s="26">
        <f t="shared" si="8"/>
        <v>314394110.7987774</v>
      </c>
      <c r="X17" s="26">
        <f t="shared" si="9"/>
        <v>0.41351230752150753</v>
      </c>
      <c r="Y17" s="26">
        <f t="shared" si="10"/>
        <v>27575548447.26553</v>
      </c>
      <c r="Z17" s="26">
        <f t="shared" si="11"/>
        <v>27554458529.21476</v>
      </c>
    </row>
    <row r="18" spans="2:26" x14ac:dyDescent="0.25">
      <c r="B18" s="20" t="s">
        <v>48</v>
      </c>
      <c r="C18" s="22" t="s">
        <v>49</v>
      </c>
      <c r="D18" s="20" t="s">
        <v>55</v>
      </c>
      <c r="E18" s="23">
        <v>1077</v>
      </c>
      <c r="F18" s="23">
        <v>327</v>
      </c>
      <c r="G18" s="23">
        <v>1788</v>
      </c>
      <c r="H18" s="18">
        <f t="shared" si="1"/>
        <v>0.30362116991643456</v>
      </c>
      <c r="I18" s="24">
        <f t="shared" si="2"/>
        <v>584676</v>
      </c>
      <c r="K18" s="18">
        <f t="shared" si="0"/>
        <v>0.21894811731152092</v>
      </c>
      <c r="L18" s="25">
        <v>1</v>
      </c>
      <c r="M18" s="18">
        <f>$D$3</f>
        <v>1.6533489959547789</v>
      </c>
      <c r="N18" s="18">
        <f>$I$3</f>
        <v>0.93874078923117499</v>
      </c>
      <c r="P18" s="18">
        <f t="shared" si="3"/>
        <v>0.33982195958872813</v>
      </c>
      <c r="Q18" s="26">
        <f t="shared" si="4"/>
        <v>365.98825047706021</v>
      </c>
      <c r="R18" s="26">
        <f t="shared" si="5"/>
        <v>111.1217807855141</v>
      </c>
      <c r="T18" s="26">
        <f t="shared" si="6"/>
        <v>4.1533674189829286</v>
      </c>
      <c r="U18" s="26">
        <f t="shared" si="7"/>
        <v>3075149574.0247474</v>
      </c>
      <c r="V18" s="26">
        <f t="shared" si="8"/>
        <v>932866531.60502887</v>
      </c>
      <c r="X18" s="26">
        <f t="shared" si="9"/>
        <v>1520.0836752619853</v>
      </c>
      <c r="Y18" s="26">
        <f t="shared" si="10"/>
        <v>341716096847.44507</v>
      </c>
      <c r="Z18" s="26">
        <f t="shared" si="11"/>
        <v>341418189830.72772</v>
      </c>
    </row>
    <row r="19" spans="2:26" x14ac:dyDescent="0.25">
      <c r="B19" s="20" t="s">
        <v>48</v>
      </c>
      <c r="C19" s="22" t="s">
        <v>51</v>
      </c>
      <c r="D19" s="20" t="s">
        <v>55</v>
      </c>
      <c r="E19" s="23">
        <v>621</v>
      </c>
      <c r="F19" s="23">
        <v>137</v>
      </c>
      <c r="G19" s="23">
        <v>1629</v>
      </c>
      <c r="H19" s="18">
        <f t="shared" si="1"/>
        <v>0.22061191626409019</v>
      </c>
      <c r="I19" s="24">
        <f t="shared" si="2"/>
        <v>223173</v>
      </c>
      <c r="K19" s="18">
        <f t="shared" si="0"/>
        <v>0.21894811731152092</v>
      </c>
      <c r="L19" s="25">
        <v>1</v>
      </c>
      <c r="M19" s="25">
        <v>1</v>
      </c>
      <c r="N19" s="18">
        <f>$I$3</f>
        <v>0.93874078923117499</v>
      </c>
      <c r="P19" s="18">
        <f t="shared" si="3"/>
        <v>0.20553552844569703</v>
      </c>
      <c r="Q19" s="26">
        <f t="shared" si="4"/>
        <v>127.63756316477786</v>
      </c>
      <c r="R19" s="26">
        <f t="shared" si="5"/>
        <v>28.158367397060495</v>
      </c>
      <c r="T19" s="26">
        <f t="shared" si="6"/>
        <v>0.68675099492743386</v>
      </c>
      <c r="U19" s="26">
        <f t="shared" si="7"/>
        <v>1768341880.2340615</v>
      </c>
      <c r="V19" s="26">
        <f t="shared" si="8"/>
        <v>389769535.48034912</v>
      </c>
      <c r="X19" s="26">
        <f t="shared" si="9"/>
        <v>87.655223493524375</v>
      </c>
      <c r="Y19" s="26">
        <f t="shared" si="10"/>
        <v>49793620347.239449</v>
      </c>
      <c r="Z19" s="26">
        <f t="shared" si="11"/>
        <v>49749233704.579185</v>
      </c>
    </row>
    <row r="20" spans="2:26" x14ac:dyDescent="0.25">
      <c r="B20" s="20" t="s">
        <v>48</v>
      </c>
      <c r="C20" s="22" t="s">
        <v>52</v>
      </c>
      <c r="D20" s="20" t="s">
        <v>55</v>
      </c>
      <c r="E20" s="23">
        <v>480</v>
      </c>
      <c r="F20" s="23">
        <v>118</v>
      </c>
      <c r="G20" s="23">
        <v>2068</v>
      </c>
      <c r="H20" s="18">
        <f t="shared" si="1"/>
        <v>0.24583333333333332</v>
      </c>
      <c r="I20" s="24">
        <f t="shared" si="2"/>
        <v>244024</v>
      </c>
      <c r="K20" s="18">
        <f t="shared" si="0"/>
        <v>0.21894811731152092</v>
      </c>
      <c r="L20" s="25">
        <v>1</v>
      </c>
      <c r="M20" s="18">
        <f>$E$3</f>
        <v>1.0961118390022102</v>
      </c>
      <c r="N20" s="18">
        <f>$I$3</f>
        <v>0.93874078923117499</v>
      </c>
      <c r="P20" s="18">
        <f t="shared" si="3"/>
        <v>0.22528992606490408</v>
      </c>
      <c r="Q20" s="26">
        <f t="shared" si="4"/>
        <v>108.13916451115396</v>
      </c>
      <c r="R20" s="26">
        <f t="shared" si="5"/>
        <v>26.584211275658681</v>
      </c>
      <c r="T20" s="26">
        <f t="shared" si="6"/>
        <v>0.89917540030611254</v>
      </c>
      <c r="U20" s="26">
        <f t="shared" si="7"/>
        <v>2239477345.9420805</v>
      </c>
      <c r="V20" s="26">
        <f t="shared" si="8"/>
        <v>550170212.94797397</v>
      </c>
      <c r="X20" s="26">
        <f t="shared" si="9"/>
        <v>97.236076538085428</v>
      </c>
      <c r="Y20" s="26">
        <f t="shared" si="10"/>
        <v>59534738911.57563</v>
      </c>
      <c r="Z20" s="26">
        <f t="shared" si="11"/>
        <v>59494947167.117569</v>
      </c>
    </row>
    <row r="21" spans="2:26" x14ac:dyDescent="0.25">
      <c r="B21" s="20" t="s">
        <v>48</v>
      </c>
      <c r="C21" s="22" t="s">
        <v>53</v>
      </c>
      <c r="D21" s="20" t="s">
        <v>55</v>
      </c>
      <c r="E21" s="23">
        <v>553</v>
      </c>
      <c r="F21" s="23">
        <v>131</v>
      </c>
      <c r="G21" s="23">
        <v>1324</v>
      </c>
      <c r="H21" s="18">
        <f t="shared" si="1"/>
        <v>0.23688969258589512</v>
      </c>
      <c r="I21" s="24">
        <f t="shared" si="2"/>
        <v>173444</v>
      </c>
      <c r="K21" s="18">
        <f t="shared" si="0"/>
        <v>0.21894811731152092</v>
      </c>
      <c r="L21" s="25">
        <v>1</v>
      </c>
      <c r="M21" s="18">
        <f>$F$3</f>
        <v>1.1733120616744657</v>
      </c>
      <c r="N21" s="18">
        <f>$I$3</f>
        <v>0.93874078923117499</v>
      </c>
      <c r="P21" s="18">
        <f t="shared" si="3"/>
        <v>0.24115731462797158</v>
      </c>
      <c r="Q21" s="26">
        <f t="shared" si="4"/>
        <v>133.35999498926827</v>
      </c>
      <c r="R21" s="26">
        <f t="shared" si="5"/>
        <v>31.591608216264277</v>
      </c>
      <c r="T21" s="26">
        <f t="shared" si="6"/>
        <v>4.1763471495477718E-2</v>
      </c>
      <c r="U21" s="26">
        <f t="shared" si="7"/>
        <v>951894033.95921206</v>
      </c>
      <c r="V21" s="26">
        <f t="shared" si="8"/>
        <v>225229297.14689571</v>
      </c>
      <c r="X21" s="26">
        <f t="shared" si="9"/>
        <v>5.5695763493713564</v>
      </c>
      <c r="Y21" s="26">
        <f t="shared" si="10"/>
        <v>30071863384.238789</v>
      </c>
      <c r="Z21" s="26">
        <f t="shared" si="11"/>
        <v>30036577938.946426</v>
      </c>
    </row>
    <row r="22" spans="2:26" x14ac:dyDescent="0.25">
      <c r="B22" s="28" t="s">
        <v>48</v>
      </c>
      <c r="C22" s="29" t="s">
        <v>69</v>
      </c>
      <c r="D22" s="28" t="s">
        <v>55</v>
      </c>
      <c r="E22" s="30">
        <v>317</v>
      </c>
      <c r="F22" s="30">
        <v>84</v>
      </c>
      <c r="G22" s="30">
        <v>2168</v>
      </c>
      <c r="H22" s="31">
        <f t="shared" si="1"/>
        <v>0.26498422712933756</v>
      </c>
      <c r="I22" s="32">
        <f t="shared" si="2"/>
        <v>182112</v>
      </c>
      <c r="K22" s="18">
        <f t="shared" si="0"/>
        <v>0.21894811731152092</v>
      </c>
      <c r="L22" s="25">
        <v>1</v>
      </c>
      <c r="M22" s="18">
        <f>$G$3</f>
        <v>1.2789698357742401</v>
      </c>
      <c r="N22" s="18">
        <f>$I$3</f>
        <v>0.93874078923117499</v>
      </c>
      <c r="P22" s="18">
        <f t="shared" si="3"/>
        <v>0.26287374106196476</v>
      </c>
      <c r="Q22" s="26">
        <f t="shared" si="4"/>
        <v>83.330975916642828</v>
      </c>
      <c r="R22" s="26">
        <f t="shared" si="5"/>
        <v>22.08139424920504</v>
      </c>
      <c r="T22" s="26">
        <f t="shared" si="6"/>
        <v>5.3712706372194456E-3</v>
      </c>
      <c r="U22" s="26">
        <f t="shared" si="7"/>
        <v>1501569062.3359365</v>
      </c>
      <c r="V22" s="26">
        <f t="shared" si="8"/>
        <v>397624484.55930883</v>
      </c>
      <c r="X22" s="26">
        <f t="shared" si="9"/>
        <v>0.44759322411190439</v>
      </c>
      <c r="Y22" s="26">
        <f t="shared" si="10"/>
        <v>33156738457.848953</v>
      </c>
      <c r="Z22" s="26">
        <f t="shared" si="11"/>
        <v>33134436346.679283</v>
      </c>
    </row>
    <row r="23" spans="2:26" x14ac:dyDescent="0.25">
      <c r="B23" s="20" t="s">
        <v>48</v>
      </c>
      <c r="C23" s="22" t="s">
        <v>49</v>
      </c>
      <c r="D23" s="20" t="s">
        <v>56</v>
      </c>
      <c r="E23" s="23">
        <v>1624</v>
      </c>
      <c r="F23" s="23">
        <v>434</v>
      </c>
      <c r="G23" s="23">
        <v>2019</v>
      </c>
      <c r="H23" s="18">
        <f t="shared" si="1"/>
        <v>0.26724137931034481</v>
      </c>
      <c r="I23" s="24">
        <f t="shared" si="2"/>
        <v>876246</v>
      </c>
      <c r="K23" s="18">
        <f t="shared" si="0"/>
        <v>0.21894811731152092</v>
      </c>
      <c r="L23" s="25">
        <v>1</v>
      </c>
      <c r="M23" s="18">
        <f>$D$3</f>
        <v>1.6533489959547789</v>
      </c>
      <c r="N23" s="18">
        <f>$J$3</f>
        <v>0.71613966916256766</v>
      </c>
      <c r="P23" s="18">
        <f t="shared" si="3"/>
        <v>0.25924087725362188</v>
      </c>
      <c r="Q23" s="26">
        <f t="shared" si="4"/>
        <v>421.00718465988194</v>
      </c>
      <c r="R23" s="26">
        <f t="shared" si="5"/>
        <v>112.5105407280719</v>
      </c>
      <c r="T23" s="26">
        <f t="shared" si="6"/>
        <v>0.40097474963232715</v>
      </c>
      <c r="U23" s="26">
        <f t="shared" si="7"/>
        <v>6822559792.0405149</v>
      </c>
      <c r="V23" s="26">
        <f t="shared" si="8"/>
        <v>1821986526.5712297</v>
      </c>
      <c r="X23" s="26">
        <f t="shared" si="9"/>
        <v>168.8132504624071</v>
      </c>
      <c r="Y23" s="26">
        <f t="shared" si="10"/>
        <v>767609891352.08008</v>
      </c>
      <c r="Z23" s="26">
        <f t="shared" si="11"/>
        <v>767069418039.9906</v>
      </c>
    </row>
    <row r="24" spans="2:26" x14ac:dyDescent="0.25">
      <c r="B24" s="20" t="s">
        <v>48</v>
      </c>
      <c r="C24" s="22" t="s">
        <v>51</v>
      </c>
      <c r="D24" s="20" t="s">
        <v>56</v>
      </c>
      <c r="E24" s="23">
        <v>1626</v>
      </c>
      <c r="F24" s="23">
        <v>256</v>
      </c>
      <c r="G24" s="23">
        <v>2075</v>
      </c>
      <c r="H24" s="18">
        <f t="shared" si="1"/>
        <v>0.15744157441574416</v>
      </c>
      <c r="I24" s="24">
        <f t="shared" si="2"/>
        <v>531200</v>
      </c>
      <c r="K24" s="18">
        <f t="shared" si="0"/>
        <v>0.21894811731152092</v>
      </c>
      <c r="L24" s="25">
        <v>1</v>
      </c>
      <c r="M24" s="25">
        <v>1</v>
      </c>
      <c r="N24" s="18">
        <f>$J$3</f>
        <v>0.71613966916256766</v>
      </c>
      <c r="P24" s="18">
        <f t="shared" si="3"/>
        <v>0.15679743229523965</v>
      </c>
      <c r="Q24" s="26">
        <f t="shared" si="4"/>
        <v>254.95262491205966</v>
      </c>
      <c r="R24" s="26">
        <f t="shared" si="5"/>
        <v>40.140142667581351</v>
      </c>
      <c r="T24" s="26">
        <f t="shared" si="6"/>
        <v>4.3027388920448091E-3</v>
      </c>
      <c r="U24" s="26">
        <f t="shared" si="7"/>
        <v>7028644593.0228386</v>
      </c>
      <c r="V24" s="26">
        <f t="shared" si="8"/>
        <v>1105705985.2957802</v>
      </c>
      <c r="X24" s="26">
        <f t="shared" si="9"/>
        <v>1.0969945748380314</v>
      </c>
      <c r="Y24" s="26">
        <f t="shared" si="10"/>
        <v>282130796723.66101</v>
      </c>
      <c r="Z24" s="26">
        <f t="shared" si="11"/>
        <v>281902643332.1344</v>
      </c>
    </row>
    <row r="25" spans="2:26" x14ac:dyDescent="0.25">
      <c r="B25" s="20" t="s">
        <v>48</v>
      </c>
      <c r="C25" s="22" t="s">
        <v>52</v>
      </c>
      <c r="D25" s="20" t="s">
        <v>56</v>
      </c>
      <c r="E25" s="23">
        <v>1138</v>
      </c>
      <c r="F25" s="23">
        <v>198</v>
      </c>
      <c r="G25" s="23">
        <v>1472</v>
      </c>
      <c r="H25" s="18">
        <f t="shared" si="1"/>
        <v>0.17398945518453426</v>
      </c>
      <c r="I25" s="24">
        <f t="shared" si="2"/>
        <v>291456</v>
      </c>
      <c r="K25" s="18">
        <f t="shared" si="0"/>
        <v>0.21894811731152092</v>
      </c>
      <c r="L25" s="25">
        <v>1</v>
      </c>
      <c r="M25" s="18">
        <f>$E$3</f>
        <v>1.0961118390022102</v>
      </c>
      <c r="N25" s="18">
        <f>$J$3</f>
        <v>0.71613966916256766</v>
      </c>
      <c r="P25" s="18">
        <f t="shared" si="3"/>
        <v>0.17186752186395968</v>
      </c>
      <c r="Q25" s="26">
        <f t="shared" si="4"/>
        <v>195.58523988118611</v>
      </c>
      <c r="R25" s="26">
        <f t="shared" si="5"/>
        <v>34.029769329064017</v>
      </c>
      <c r="T25" s="26">
        <f t="shared" si="6"/>
        <v>2.9813427817744893E-2</v>
      </c>
      <c r="U25" s="26">
        <f t="shared" si="7"/>
        <v>2495660899.4875588</v>
      </c>
      <c r="V25" s="26">
        <f t="shared" si="8"/>
        <v>433737378.43290454</v>
      </c>
      <c r="X25" s="26">
        <f t="shared" si="9"/>
        <v>5.8310664314140617</v>
      </c>
      <c r="Y25" s="26">
        <f t="shared" si="10"/>
        <v>84926764733.126053</v>
      </c>
      <c r="Z25" s="26">
        <f t="shared" si="11"/>
        <v>84832629206.236435</v>
      </c>
    </row>
    <row r="26" spans="2:26" x14ac:dyDescent="0.25">
      <c r="B26" s="20" t="s">
        <v>48</v>
      </c>
      <c r="C26" s="22" t="s">
        <v>53</v>
      </c>
      <c r="D26" s="20" t="s">
        <v>56</v>
      </c>
      <c r="E26" s="23">
        <v>1197</v>
      </c>
      <c r="F26" s="23">
        <v>231</v>
      </c>
      <c r="G26" s="23">
        <v>1821</v>
      </c>
      <c r="H26" s="18">
        <f t="shared" si="1"/>
        <v>0.19298245614035087</v>
      </c>
      <c r="I26" s="24">
        <f t="shared" si="2"/>
        <v>420651</v>
      </c>
      <c r="K26" s="18">
        <f t="shared" si="0"/>
        <v>0.21894811731152092</v>
      </c>
      <c r="L26" s="25">
        <v>1</v>
      </c>
      <c r="M26" s="18">
        <f>$F$3</f>
        <v>1.1733120616744657</v>
      </c>
      <c r="N26" s="18">
        <f>$J$3</f>
        <v>0.71613966916256766</v>
      </c>
      <c r="P26" s="18">
        <f t="shared" si="3"/>
        <v>0.18397231855159007</v>
      </c>
      <c r="Q26" s="26">
        <f t="shared" si="4"/>
        <v>220.21486530625333</v>
      </c>
      <c r="R26" s="26">
        <f t="shared" si="5"/>
        <v>42.497605585417304</v>
      </c>
      <c r="T26" s="26">
        <f t="shared" si="6"/>
        <v>0.5282074404945043</v>
      </c>
      <c r="U26" s="26">
        <f t="shared" si="7"/>
        <v>4162858350.4755836</v>
      </c>
      <c r="V26" s="26">
        <f t="shared" si="8"/>
        <v>802679895.57903647</v>
      </c>
      <c r="X26" s="26">
        <f t="shared" si="9"/>
        <v>116.31913036225808</v>
      </c>
      <c r="Y26" s="26">
        <f t="shared" si="10"/>
        <v>176911512286.47223</v>
      </c>
      <c r="Z26" s="26">
        <f t="shared" si="11"/>
        <v>176762045088.97501</v>
      </c>
    </row>
    <row r="27" spans="2:26" x14ac:dyDescent="0.25">
      <c r="B27" s="28" t="s">
        <v>48</v>
      </c>
      <c r="C27" s="29" t="s">
        <v>69</v>
      </c>
      <c r="D27" s="28" t="s">
        <v>56</v>
      </c>
      <c r="E27" s="30">
        <v>631</v>
      </c>
      <c r="F27" s="30">
        <v>119</v>
      </c>
      <c r="G27" s="30">
        <v>2231</v>
      </c>
      <c r="H27" s="31">
        <f t="shared" si="1"/>
        <v>0.18858954041204437</v>
      </c>
      <c r="I27" s="32">
        <f t="shared" si="2"/>
        <v>265489</v>
      </c>
      <c r="K27" s="18">
        <f t="shared" si="0"/>
        <v>0.21894811731152092</v>
      </c>
      <c r="L27" s="25">
        <v>1</v>
      </c>
      <c r="M27" s="18">
        <f>$G$3</f>
        <v>1.2789698357742401</v>
      </c>
      <c r="N27" s="18">
        <f>$J$3</f>
        <v>0.71613966916256766</v>
      </c>
      <c r="P27" s="18">
        <f t="shared" si="3"/>
        <v>0.20053918623246517</v>
      </c>
      <c r="Q27" s="26">
        <f t="shared" si="4"/>
        <v>126.54022651268552</v>
      </c>
      <c r="R27" s="26">
        <f t="shared" si="5"/>
        <v>23.864163161663356</v>
      </c>
      <c r="T27" s="26">
        <f t="shared" si="6"/>
        <v>0.44930388880650535</v>
      </c>
      <c r="U27" s="26">
        <f t="shared" si="7"/>
        <v>2953036227.0603533</v>
      </c>
      <c r="V27" s="26">
        <f t="shared" si="8"/>
        <v>556481025.81811333</v>
      </c>
      <c r="X27" s="26">
        <f t="shared" si="9"/>
        <v>56.855015862605654</v>
      </c>
      <c r="Y27" s="26">
        <f t="shared" si="10"/>
        <v>70471738344.871033</v>
      </c>
      <c r="Z27" s="26">
        <f t="shared" si="11"/>
        <v>70417235057.03566</v>
      </c>
    </row>
    <row r="28" spans="2:26" x14ac:dyDescent="0.25">
      <c r="B28" s="20" t="s">
        <v>48</v>
      </c>
      <c r="C28" s="22" t="s">
        <v>49</v>
      </c>
      <c r="D28" s="20" t="s">
        <v>57</v>
      </c>
      <c r="E28" s="23">
        <v>1234</v>
      </c>
      <c r="F28" s="23">
        <v>310</v>
      </c>
      <c r="G28" s="23">
        <v>1873</v>
      </c>
      <c r="H28" s="18">
        <f t="shared" si="1"/>
        <v>0.25121555915721233</v>
      </c>
      <c r="I28" s="24">
        <f t="shared" si="2"/>
        <v>580630</v>
      </c>
      <c r="K28" s="18">
        <f t="shared" si="0"/>
        <v>0.21894811731152092</v>
      </c>
      <c r="L28" s="25">
        <v>1</v>
      </c>
      <c r="M28" s="18">
        <f>$D$3</f>
        <v>1.6533489959547789</v>
      </c>
      <c r="N28" s="18">
        <f>$K$3</f>
        <v>0.67873645585559439</v>
      </c>
      <c r="P28" s="18">
        <f t="shared" si="3"/>
        <v>0.24570100193692171</v>
      </c>
      <c r="Q28" s="26">
        <f t="shared" si="4"/>
        <v>303.19503639016136</v>
      </c>
      <c r="R28" s="26">
        <f t="shared" si="5"/>
        <v>76.167310600445731</v>
      </c>
      <c r="T28" s="26">
        <f t="shared" si="6"/>
        <v>0.15273182002768027</v>
      </c>
      <c r="U28" s="26">
        <f t="shared" si="7"/>
        <v>4425031552.1627331</v>
      </c>
      <c r="V28" s="26">
        <f t="shared" si="8"/>
        <v>1110767526.3057177</v>
      </c>
      <c r="X28" s="26">
        <f t="shared" si="9"/>
        <v>46.307529731228094</v>
      </c>
      <c r="Y28" s="26">
        <f t="shared" si="10"/>
        <v>337042752650.35138</v>
      </c>
      <c r="Z28" s="26">
        <f t="shared" si="11"/>
        <v>336779200559.27161</v>
      </c>
    </row>
    <row r="29" spans="2:26" x14ac:dyDescent="0.25">
      <c r="B29" s="20" t="s">
        <v>48</v>
      </c>
      <c r="C29" s="22" t="s">
        <v>51</v>
      </c>
      <c r="D29" s="20" t="s">
        <v>57</v>
      </c>
      <c r="E29" s="23">
        <v>1396</v>
      </c>
      <c r="F29" s="23">
        <v>219</v>
      </c>
      <c r="G29" s="23">
        <v>1933</v>
      </c>
      <c r="H29" s="18">
        <f t="shared" si="1"/>
        <v>0.15687679083094555</v>
      </c>
      <c r="I29" s="24">
        <f t="shared" si="2"/>
        <v>423327</v>
      </c>
      <c r="K29" s="18">
        <f t="shared" si="0"/>
        <v>0.21894811731152092</v>
      </c>
      <c r="L29" s="25">
        <v>1</v>
      </c>
      <c r="M29" s="25">
        <v>1</v>
      </c>
      <c r="N29" s="18">
        <f>$K$3</f>
        <v>0.67873645585559439</v>
      </c>
      <c r="P29" s="18">
        <f t="shared" si="3"/>
        <v>0.14860806916027661</v>
      </c>
      <c r="Q29" s="26">
        <f t="shared" si="4"/>
        <v>207.45686454774614</v>
      </c>
      <c r="R29" s="26">
        <f t="shared" si="5"/>
        <v>32.545167146100574</v>
      </c>
      <c r="T29" s="26">
        <f t="shared" si="6"/>
        <v>0.64227316054135175</v>
      </c>
      <c r="U29" s="26">
        <f t="shared" si="7"/>
        <v>5505523898.1530743</v>
      </c>
      <c r="V29" s="26">
        <f t="shared" si="8"/>
        <v>862975289.69907916</v>
      </c>
      <c r="X29" s="26">
        <f t="shared" si="9"/>
        <v>133.24397606908002</v>
      </c>
      <c r="Y29" s="26">
        <f t="shared" si="10"/>
        <v>179178195492.24301</v>
      </c>
      <c r="Z29" s="26">
        <f t="shared" si="11"/>
        <v>179030147783.15384</v>
      </c>
    </row>
    <row r="30" spans="2:26" x14ac:dyDescent="0.25">
      <c r="B30" s="20" t="s">
        <v>48</v>
      </c>
      <c r="C30" s="22" t="s">
        <v>52</v>
      </c>
      <c r="D30" s="20" t="s">
        <v>57</v>
      </c>
      <c r="E30" s="23">
        <v>961</v>
      </c>
      <c r="F30" s="23">
        <v>163</v>
      </c>
      <c r="G30" s="23">
        <v>2067</v>
      </c>
      <c r="H30" s="18">
        <f t="shared" si="1"/>
        <v>0.1696149843912591</v>
      </c>
      <c r="I30" s="24">
        <f t="shared" si="2"/>
        <v>336921</v>
      </c>
      <c r="K30" s="18">
        <f t="shared" si="0"/>
        <v>0.21894811731152092</v>
      </c>
      <c r="L30" s="25">
        <v>1</v>
      </c>
      <c r="M30" s="18">
        <f>$E$3</f>
        <v>1.0961118390022102</v>
      </c>
      <c r="N30" s="18">
        <f>$K$3</f>
        <v>0.67873645585559439</v>
      </c>
      <c r="P30" s="18">
        <f t="shared" si="3"/>
        <v>0.16289106397783845</v>
      </c>
      <c r="Q30" s="26">
        <f t="shared" si="4"/>
        <v>156.53831248270276</v>
      </c>
      <c r="R30" s="26">
        <f t="shared" si="5"/>
        <v>26.551243428387668</v>
      </c>
      <c r="T30" s="26">
        <f t="shared" si="6"/>
        <v>0.26672962617894963</v>
      </c>
      <c r="U30" s="26">
        <f t="shared" si="7"/>
        <v>4274672480.3722858</v>
      </c>
      <c r="V30" s="26">
        <f t="shared" si="8"/>
        <v>724489109.77122593</v>
      </c>
      <c r="X30" s="26">
        <f t="shared" si="9"/>
        <v>41.753405571194911</v>
      </c>
      <c r="Y30" s="26">
        <f t="shared" si="10"/>
        <v>113497869602.99426</v>
      </c>
      <c r="Z30" s="26">
        <f t="shared" si="11"/>
        <v>113410302655.6833</v>
      </c>
    </row>
    <row r="31" spans="2:26" x14ac:dyDescent="0.25">
      <c r="B31" s="20" t="s">
        <v>48</v>
      </c>
      <c r="C31" s="22" t="s">
        <v>53</v>
      </c>
      <c r="D31" s="20" t="s">
        <v>57</v>
      </c>
      <c r="E31" s="23">
        <v>994</v>
      </c>
      <c r="F31" s="23">
        <v>174</v>
      </c>
      <c r="G31" s="23">
        <v>1804</v>
      </c>
      <c r="H31" s="18">
        <f t="shared" si="1"/>
        <v>0.1750503018108652</v>
      </c>
      <c r="I31" s="24">
        <f t="shared" si="2"/>
        <v>313896</v>
      </c>
      <c r="K31" s="18">
        <f t="shared" si="0"/>
        <v>0.21894811731152092</v>
      </c>
      <c r="L31" s="25">
        <v>1</v>
      </c>
      <c r="M31" s="18">
        <f>$F$3</f>
        <v>1.1733120616744657</v>
      </c>
      <c r="N31" s="18">
        <f>$K$3</f>
        <v>0.67873645585559439</v>
      </c>
      <c r="P31" s="18">
        <f t="shared" si="3"/>
        <v>0.17436364000790575</v>
      </c>
      <c r="Q31" s="26">
        <f t="shared" si="4"/>
        <v>173.31745816785832</v>
      </c>
      <c r="R31" s="26">
        <f t="shared" si="5"/>
        <v>30.3392733613756</v>
      </c>
      <c r="T31" s="26">
        <f t="shared" si="6"/>
        <v>2.6879193680081109E-3</v>
      </c>
      <c r="U31" s="26">
        <f t="shared" si="7"/>
        <v>3247001067.2300048</v>
      </c>
      <c r="V31" s="26">
        <f t="shared" si="8"/>
        <v>567870787.98444736</v>
      </c>
      <c r="X31" s="26">
        <f t="shared" si="9"/>
        <v>0.46586335262332196</v>
      </c>
      <c r="Y31" s="26">
        <f t="shared" si="10"/>
        <v>98511652983.369431</v>
      </c>
      <c r="Z31" s="26">
        <f t="shared" si="11"/>
        <v>98421921541.243195</v>
      </c>
    </row>
    <row r="32" spans="2:26" x14ac:dyDescent="0.25">
      <c r="B32" s="28" t="s">
        <v>48</v>
      </c>
      <c r="C32" s="29" t="s">
        <v>69</v>
      </c>
      <c r="D32" s="28" t="s">
        <v>57</v>
      </c>
      <c r="E32" s="30">
        <v>515</v>
      </c>
      <c r="F32" s="30">
        <v>89</v>
      </c>
      <c r="G32" s="30">
        <v>1694</v>
      </c>
      <c r="H32" s="31">
        <f t="shared" si="1"/>
        <v>0.17281553398058253</v>
      </c>
      <c r="I32" s="32">
        <f t="shared" si="2"/>
        <v>150766</v>
      </c>
      <c r="K32" s="18">
        <f t="shared" si="0"/>
        <v>0.21894811731152092</v>
      </c>
      <c r="L32" s="25">
        <v>1</v>
      </c>
      <c r="M32" s="18">
        <f>$G$3</f>
        <v>1.2789698357742401</v>
      </c>
      <c r="N32" s="18">
        <f>$K$3</f>
        <v>0.67873645585559439</v>
      </c>
      <c r="P32" s="18">
        <f t="shared" si="3"/>
        <v>0.19006523780864587</v>
      </c>
      <c r="Q32" s="26">
        <f t="shared" si="4"/>
        <v>97.883597471452617</v>
      </c>
      <c r="R32" s="26">
        <f t="shared" si="5"/>
        <v>16.915806164969482</v>
      </c>
      <c r="T32" s="26">
        <f t="shared" si="6"/>
        <v>0.80624646083135187</v>
      </c>
      <c r="U32" s="26">
        <f t="shared" si="7"/>
        <v>1343435019.5109937</v>
      </c>
      <c r="V32" s="26">
        <f t="shared" si="8"/>
        <v>231917112.63888228</v>
      </c>
      <c r="X32" s="26">
        <f t="shared" si="9"/>
        <v>78.918304034799334</v>
      </c>
      <c r="Y32" s="26">
        <f t="shared" si="10"/>
        <v>22725286385.279964</v>
      </c>
      <c r="Z32" s="26">
        <f t="shared" si="11"/>
        <v>22700881300.285889</v>
      </c>
    </row>
    <row r="33" spans="2:26" x14ac:dyDescent="0.25">
      <c r="B33" s="20" t="s">
        <v>48</v>
      </c>
      <c r="C33" s="22" t="s">
        <v>49</v>
      </c>
      <c r="D33" s="20" t="s">
        <v>58</v>
      </c>
      <c r="E33" s="23">
        <v>5413</v>
      </c>
      <c r="F33" s="23">
        <v>1050</v>
      </c>
      <c r="G33" s="23">
        <v>1648</v>
      </c>
      <c r="H33" s="18">
        <f t="shared" si="1"/>
        <v>0.19397746166635876</v>
      </c>
      <c r="I33" s="24">
        <f t="shared" si="2"/>
        <v>1730400</v>
      </c>
      <c r="K33" s="18">
        <f t="shared" si="0"/>
        <v>0.21894811731152092</v>
      </c>
      <c r="L33" s="25">
        <v>1</v>
      </c>
      <c r="M33" s="18">
        <f>$D$3</f>
        <v>1.6533489959547789</v>
      </c>
      <c r="N33" s="18">
        <f>$L$3</f>
        <v>0.4587798515463995</v>
      </c>
      <c r="P33" s="18">
        <f t="shared" si="3"/>
        <v>0.16607722809190764</v>
      </c>
      <c r="Q33" s="26">
        <f t="shared" si="4"/>
        <v>898.9760356614961</v>
      </c>
      <c r="R33" s="26">
        <f t="shared" si="5"/>
        <v>174.38108949650302</v>
      </c>
      <c r="T33" s="26">
        <f t="shared" si="6"/>
        <v>25.371352405111278</v>
      </c>
      <c r="U33" s="26">
        <f t="shared" si="7"/>
        <v>17167461798.627365</v>
      </c>
      <c r="V33" s="26">
        <f t="shared" si="8"/>
        <v>3327312045.3012872</v>
      </c>
      <c r="X33" s="26">
        <f t="shared" si="9"/>
        <v>22808.237804517699</v>
      </c>
      <c r="Y33" s="26">
        <f t="shared" si="10"/>
        <v>2993680692334.2354</v>
      </c>
      <c r="Z33" s="26">
        <f t="shared" si="11"/>
        <v>2991173791893.6953</v>
      </c>
    </row>
    <row r="34" spans="2:26" x14ac:dyDescent="0.25">
      <c r="B34" s="20" t="s">
        <v>48</v>
      </c>
      <c r="C34" s="22" t="s">
        <v>51</v>
      </c>
      <c r="D34" s="20" t="s">
        <v>58</v>
      </c>
      <c r="E34" s="23">
        <v>13020</v>
      </c>
      <c r="F34" s="23">
        <v>1274</v>
      </c>
      <c r="G34" s="23">
        <v>1676</v>
      </c>
      <c r="H34" s="18">
        <f t="shared" si="1"/>
        <v>9.7849462365591403E-2</v>
      </c>
      <c r="I34" s="24">
        <f t="shared" si="2"/>
        <v>2135224</v>
      </c>
      <c r="K34" s="18">
        <f t="shared" si="0"/>
        <v>0.21894811731152092</v>
      </c>
      <c r="L34" s="25">
        <v>1</v>
      </c>
      <c r="M34" s="25">
        <v>1</v>
      </c>
      <c r="N34" s="18">
        <f>$L$3</f>
        <v>0.4587798515463995</v>
      </c>
      <c r="P34" s="18">
        <f t="shared" si="3"/>
        <v>0.10044898475654322</v>
      </c>
      <c r="Q34" s="26">
        <f t="shared" si="4"/>
        <v>1307.8457815301927</v>
      </c>
      <c r="R34" s="26">
        <f t="shared" si="5"/>
        <v>127.97200657983606</v>
      </c>
      <c r="T34" s="26">
        <f t="shared" si="6"/>
        <v>0.87589602961385893</v>
      </c>
      <c r="U34" s="26">
        <f t="shared" si="7"/>
        <v>35622126827.474174</v>
      </c>
      <c r="V34" s="26">
        <f t="shared" si="8"/>
        <v>3481754666.7519073</v>
      </c>
      <c r="X34" s="26">
        <f t="shared" si="9"/>
        <v>1145.5369273895301</v>
      </c>
      <c r="Y34" s="26">
        <f t="shared" si="10"/>
        <v>4558635048753.2793</v>
      </c>
      <c r="Z34" s="26">
        <f t="shared" si="11"/>
        <v>4553598153234.5439</v>
      </c>
    </row>
    <row r="35" spans="2:26" x14ac:dyDescent="0.25">
      <c r="B35" s="20" t="s">
        <v>48</v>
      </c>
      <c r="C35" s="22" t="s">
        <v>52</v>
      </c>
      <c r="D35" s="20" t="s">
        <v>58</v>
      </c>
      <c r="E35" s="23">
        <v>8354</v>
      </c>
      <c r="F35" s="23">
        <v>855</v>
      </c>
      <c r="G35" s="23">
        <v>1994</v>
      </c>
      <c r="H35" s="18">
        <f t="shared" si="1"/>
        <v>0.10234618146995451</v>
      </c>
      <c r="I35" s="24">
        <f t="shared" si="2"/>
        <v>1704870</v>
      </c>
      <c r="K35" s="18">
        <f t="shared" si="0"/>
        <v>0.21894811731152092</v>
      </c>
      <c r="L35" s="25">
        <v>1</v>
      </c>
      <c r="M35" s="18">
        <f>$E$3</f>
        <v>1.0961118390022102</v>
      </c>
      <c r="N35" s="18">
        <f>$L$3</f>
        <v>0.4587798515463995</v>
      </c>
      <c r="P35" s="18">
        <f t="shared" si="3"/>
        <v>0.11010332140739958</v>
      </c>
      <c r="Q35" s="26">
        <f t="shared" si="4"/>
        <v>919.80314703741601</v>
      </c>
      <c r="R35" s="26">
        <f t="shared" si="5"/>
        <v>94.138339803326645</v>
      </c>
      <c r="T35" s="26">
        <f t="shared" si="6"/>
        <v>4.5655941485728935</v>
      </c>
      <c r="U35" s="26">
        <f t="shared" si="7"/>
        <v>30872232764.790752</v>
      </c>
      <c r="V35" s="26">
        <f t="shared" si="8"/>
        <v>3156595280.9652023</v>
      </c>
      <c r="X35" s="26">
        <f t="shared" si="9"/>
        <v>4199.4478659529595</v>
      </c>
      <c r="Y35" s="26">
        <f t="shared" si="10"/>
        <v>2906260738499.2661</v>
      </c>
      <c r="Z35" s="26">
        <f t="shared" si="11"/>
        <v>2903446273355.2495</v>
      </c>
    </row>
    <row r="36" spans="2:26" x14ac:dyDescent="0.25">
      <c r="B36" s="20" t="s">
        <v>48</v>
      </c>
      <c r="C36" s="22" t="s">
        <v>53</v>
      </c>
      <c r="D36" s="20" t="s">
        <v>58</v>
      </c>
      <c r="E36" s="23">
        <v>7995</v>
      </c>
      <c r="F36" s="23">
        <v>896</v>
      </c>
      <c r="G36" s="23">
        <v>1892</v>
      </c>
      <c r="H36" s="18">
        <f t="shared" si="1"/>
        <v>0.11207004377736085</v>
      </c>
      <c r="I36" s="24">
        <f t="shared" si="2"/>
        <v>1695232</v>
      </c>
      <c r="K36" s="18">
        <f t="shared" si="0"/>
        <v>0.21894811731152092</v>
      </c>
      <c r="L36" s="25">
        <v>1</v>
      </c>
      <c r="M36" s="18">
        <f>$F$3</f>
        <v>1.1733120616744657</v>
      </c>
      <c r="N36" s="18">
        <f>$L$3</f>
        <v>0.4587798515463995</v>
      </c>
      <c r="P36" s="18">
        <f t="shared" si="3"/>
        <v>0.11785800539780671</v>
      </c>
      <c r="Q36" s="26">
        <f t="shared" si="4"/>
        <v>942.27475315546462</v>
      </c>
      <c r="R36" s="26">
        <f t="shared" si="5"/>
        <v>105.60077283643481</v>
      </c>
      <c r="T36" s="26">
        <f t="shared" si="6"/>
        <v>2.2725354493774539</v>
      </c>
      <c r="U36" s="26">
        <f t="shared" si="7"/>
        <v>27210534849.091923</v>
      </c>
      <c r="V36" s="26">
        <f t="shared" si="8"/>
        <v>3046476267.6321106</v>
      </c>
      <c r="X36" s="26">
        <f t="shared" si="9"/>
        <v>2141.3527795991831</v>
      </c>
      <c r="Y36" s="26">
        <f t="shared" si="10"/>
        <v>2873453509356.8491</v>
      </c>
      <c r="Z36" s="26">
        <f t="shared" si="11"/>
        <v>2870617673077.0283</v>
      </c>
    </row>
    <row r="37" spans="2:26" x14ac:dyDescent="0.25">
      <c r="B37" s="29" t="s">
        <v>48</v>
      </c>
      <c r="C37" s="29" t="s">
        <v>69</v>
      </c>
      <c r="D37" s="29" t="s">
        <v>58</v>
      </c>
      <c r="E37" s="30">
        <v>3800</v>
      </c>
      <c r="F37" s="30">
        <v>491</v>
      </c>
      <c r="G37" s="30">
        <v>1967</v>
      </c>
      <c r="H37" s="31">
        <f t="shared" si="1"/>
        <v>0.12921052631578947</v>
      </c>
      <c r="I37" s="32">
        <f t="shared" si="2"/>
        <v>965797</v>
      </c>
      <c r="K37" s="18">
        <f t="shared" si="0"/>
        <v>0.21894811731152092</v>
      </c>
      <c r="L37" s="25">
        <v>1</v>
      </c>
      <c r="M37" s="18">
        <f>$G$3</f>
        <v>1.2789698357742401</v>
      </c>
      <c r="N37" s="18">
        <f>$L$3</f>
        <v>0.4587798515463995</v>
      </c>
      <c r="P37" s="18">
        <f t="shared" si="3"/>
        <v>0.12847122153776522</v>
      </c>
      <c r="Q37" s="26">
        <f t="shared" si="4"/>
        <v>488.19064184350782</v>
      </c>
      <c r="R37" s="26">
        <f t="shared" si="5"/>
        <v>63.079369775042721</v>
      </c>
      <c r="T37" s="26">
        <f t="shared" si="6"/>
        <v>1.6166826184224822E-2</v>
      </c>
      <c r="U37" s="26">
        <f t="shared" si="7"/>
        <v>14785214385.969093</v>
      </c>
      <c r="V37" s="26">
        <f t="shared" si="8"/>
        <v>1908723800.8203404</v>
      </c>
      <c r="X37" s="26">
        <f t="shared" si="9"/>
        <v>7.8924932514491433</v>
      </c>
      <c r="Y37" s="26">
        <f t="shared" si="10"/>
        <v>932642005455.82568</v>
      </c>
      <c r="Z37" s="26">
        <f t="shared" si="11"/>
        <v>931821097424.46179</v>
      </c>
    </row>
    <row r="38" spans="2:26" x14ac:dyDescent="0.25">
      <c r="B38" s="20" t="s">
        <v>59</v>
      </c>
      <c r="C38" s="22" t="s">
        <v>49</v>
      </c>
      <c r="D38" s="20" t="s">
        <v>50</v>
      </c>
      <c r="E38" s="23">
        <v>745</v>
      </c>
      <c r="F38" s="23">
        <v>227</v>
      </c>
      <c r="G38" s="23">
        <v>2391</v>
      </c>
      <c r="H38" s="18">
        <f t="shared" si="1"/>
        <v>0.30469798657718122</v>
      </c>
      <c r="I38" s="24">
        <f t="shared" si="2"/>
        <v>542757</v>
      </c>
      <c r="K38" s="18">
        <f t="shared" si="0"/>
        <v>0.21894811731152092</v>
      </c>
      <c r="L38" s="18">
        <f t="shared" ref="L38:L67" si="12">$C$3</f>
        <v>0.85843359438125411</v>
      </c>
      <c r="M38" s="18">
        <f>$D$3</f>
        <v>1.6533489959547789</v>
      </c>
      <c r="N38" s="25">
        <v>1</v>
      </c>
      <c r="P38" s="18">
        <f t="shared" si="3"/>
        <v>0.31075094378113288</v>
      </c>
      <c r="Q38" s="26">
        <f t="shared" si="4"/>
        <v>231.509453116944</v>
      </c>
      <c r="R38" s="26">
        <f t="shared" si="5"/>
        <v>70.54046423831717</v>
      </c>
      <c r="T38" s="26">
        <f t="shared" si="6"/>
        <v>8.7837309190324619E-2</v>
      </c>
      <c r="U38" s="26">
        <f t="shared" si="7"/>
        <v>4175030552.2299724</v>
      </c>
      <c r="V38" s="26">
        <f t="shared" si="8"/>
        <v>1271368853.1088066</v>
      </c>
      <c r="X38" s="26">
        <f t="shared" si="9"/>
        <v>20.335167413915972</v>
      </c>
      <c r="Y38" s="26">
        <f t="shared" si="10"/>
        <v>294508593363.45996</v>
      </c>
      <c r="Z38" s="26">
        <f t="shared" si="11"/>
        <v>294333907893.13611</v>
      </c>
    </row>
    <row r="39" spans="2:26" x14ac:dyDescent="0.25">
      <c r="B39" s="20" t="s">
        <v>59</v>
      </c>
      <c r="C39" s="22" t="s">
        <v>51</v>
      </c>
      <c r="D39" s="20" t="s">
        <v>50</v>
      </c>
      <c r="E39" s="23">
        <v>298</v>
      </c>
      <c r="F39" s="23">
        <v>61</v>
      </c>
      <c r="G39" s="23">
        <v>1176</v>
      </c>
      <c r="H39" s="18">
        <f t="shared" si="1"/>
        <v>0.20469798657718122</v>
      </c>
      <c r="I39" s="24">
        <f t="shared" si="2"/>
        <v>71736</v>
      </c>
      <c r="K39" s="18">
        <f t="shared" si="0"/>
        <v>0.21894811731152092</v>
      </c>
      <c r="L39" s="18">
        <f t="shared" si="12"/>
        <v>0.85843359438125411</v>
      </c>
      <c r="M39" s="25">
        <v>1</v>
      </c>
      <c r="N39" s="25">
        <v>1</v>
      </c>
      <c r="P39" s="18">
        <f t="shared" si="3"/>
        <v>0.1879524193267374</v>
      </c>
      <c r="Q39" s="26">
        <f t="shared" si="4"/>
        <v>56.009820959367744</v>
      </c>
      <c r="R39" s="26">
        <f t="shared" si="5"/>
        <v>11.465097578930981</v>
      </c>
      <c r="T39" s="26">
        <f t="shared" si="6"/>
        <v>0.44459857987459928</v>
      </c>
      <c r="U39" s="26">
        <f t="shared" si="7"/>
        <v>448701711.56871122</v>
      </c>
      <c r="V39" s="26">
        <f t="shared" si="8"/>
        <v>91734287.024319038</v>
      </c>
      <c r="X39" s="26">
        <f t="shared" si="9"/>
        <v>24.901886857565465</v>
      </c>
      <c r="Y39" s="26">
        <f t="shared" si="10"/>
        <v>5144408906.9686184</v>
      </c>
      <c r="Z39" s="26">
        <f t="shared" si="11"/>
        <v>5138020992.0673609</v>
      </c>
    </row>
    <row r="40" spans="2:26" x14ac:dyDescent="0.25">
      <c r="B40" s="20" t="s">
        <v>59</v>
      </c>
      <c r="C40" s="22" t="s">
        <v>52</v>
      </c>
      <c r="D40" s="20" t="s">
        <v>50</v>
      </c>
      <c r="E40" s="23">
        <v>253</v>
      </c>
      <c r="F40" s="23">
        <v>77</v>
      </c>
      <c r="G40" s="23">
        <v>2013</v>
      </c>
      <c r="H40" s="18">
        <f t="shared" si="1"/>
        <v>0.30434782608695654</v>
      </c>
      <c r="I40" s="24">
        <f t="shared" si="2"/>
        <v>155001</v>
      </c>
      <c r="K40" s="18">
        <f t="shared" si="0"/>
        <v>0.21894811731152092</v>
      </c>
      <c r="L40" s="18">
        <f t="shared" si="12"/>
        <v>0.85843359438125411</v>
      </c>
      <c r="M40" s="18">
        <f>$E$3</f>
        <v>1.0961118390022102</v>
      </c>
      <c r="N40" s="25">
        <v>1</v>
      </c>
      <c r="P40" s="18">
        <f t="shared" si="3"/>
        <v>0.2060168719931447</v>
      </c>
      <c r="Q40" s="26">
        <f t="shared" si="4"/>
        <v>52.122268614265607</v>
      </c>
      <c r="R40" s="26">
        <f t="shared" si="5"/>
        <v>15.863299143472142</v>
      </c>
      <c r="T40" s="26">
        <f t="shared" si="6"/>
        <v>11.874032641997546</v>
      </c>
      <c r="U40" s="26">
        <f t="shared" si="7"/>
        <v>1514211664.3540535</v>
      </c>
      <c r="V40" s="26">
        <f t="shared" si="8"/>
        <v>460631422.01075906</v>
      </c>
      <c r="X40" s="26">
        <f t="shared" si="9"/>
        <v>618.90151890075401</v>
      </c>
      <c r="Y40" s="26">
        <f t="shared" si="10"/>
        <v>24020392598.183186</v>
      </c>
      <c r="Z40" s="26">
        <f t="shared" si="11"/>
        <v>24009154710.215923</v>
      </c>
    </row>
    <row r="41" spans="2:26" x14ac:dyDescent="0.25">
      <c r="B41" s="20" t="s">
        <v>59</v>
      </c>
      <c r="C41" s="22" t="s">
        <v>53</v>
      </c>
      <c r="D41" s="20" t="s">
        <v>50</v>
      </c>
      <c r="E41" s="23">
        <v>313</v>
      </c>
      <c r="F41" s="23">
        <v>71</v>
      </c>
      <c r="G41" s="23">
        <v>1903</v>
      </c>
      <c r="H41" s="18">
        <f t="shared" si="1"/>
        <v>0.2268370607028754</v>
      </c>
      <c r="I41" s="24">
        <f t="shared" si="2"/>
        <v>135113</v>
      </c>
      <c r="K41" s="18">
        <f t="shared" si="0"/>
        <v>0.21894811731152092</v>
      </c>
      <c r="L41" s="18">
        <f t="shared" si="12"/>
        <v>0.85843359438125411</v>
      </c>
      <c r="M41" s="18">
        <f>$F$3</f>
        <v>1.1733120616744657</v>
      </c>
      <c r="N41" s="25">
        <v>1</v>
      </c>
      <c r="P41" s="18">
        <f t="shared" si="3"/>
        <v>0.22052684061695793</v>
      </c>
      <c r="Q41" s="26">
        <f t="shared" si="4"/>
        <v>69.02490111310783</v>
      </c>
      <c r="R41" s="26">
        <f t="shared" si="5"/>
        <v>15.657405683804013</v>
      </c>
      <c r="T41" s="26">
        <f t="shared" si="6"/>
        <v>5.6516062320904711E-2</v>
      </c>
      <c r="U41" s="26">
        <f t="shared" si="7"/>
        <v>1165665139.2079048</v>
      </c>
      <c r="V41" s="26">
        <f t="shared" si="8"/>
        <v>264207190.68651593</v>
      </c>
      <c r="X41" s="26">
        <f t="shared" si="9"/>
        <v>3.901015613002687</v>
      </c>
      <c r="Y41" s="26">
        <f t="shared" si="10"/>
        <v>18251291976.046043</v>
      </c>
      <c r="Z41" s="26">
        <f t="shared" si="11"/>
        <v>18236875210.508785</v>
      </c>
    </row>
    <row r="42" spans="2:26" x14ac:dyDescent="0.25">
      <c r="B42" s="28" t="s">
        <v>59</v>
      </c>
      <c r="C42" s="29" t="s">
        <v>69</v>
      </c>
      <c r="D42" s="28" t="s">
        <v>50</v>
      </c>
      <c r="E42" s="30">
        <v>190</v>
      </c>
      <c r="F42" s="30">
        <v>48</v>
      </c>
      <c r="G42" s="30">
        <v>1250</v>
      </c>
      <c r="H42" s="31">
        <f t="shared" si="1"/>
        <v>0.25263157894736843</v>
      </c>
      <c r="I42" s="32">
        <f t="shared" si="2"/>
        <v>60000</v>
      </c>
      <c r="K42" s="18">
        <f t="shared" si="0"/>
        <v>0.21894811731152092</v>
      </c>
      <c r="L42" s="18">
        <f t="shared" si="12"/>
        <v>0.85843359438125411</v>
      </c>
      <c r="M42" s="18">
        <f>$G$3</f>
        <v>1.2789698357742401</v>
      </c>
      <c r="N42" s="25">
        <v>1</v>
      </c>
      <c r="P42" s="18">
        <f t="shared" si="3"/>
        <v>0.24038547487968842</v>
      </c>
      <c r="Q42" s="26">
        <f t="shared" si="4"/>
        <v>45.673240227140802</v>
      </c>
      <c r="R42" s="26">
        <f t="shared" si="5"/>
        <v>11.538502794225044</v>
      </c>
      <c r="T42" s="26">
        <f t="shared" si="6"/>
        <v>0.11853354423010021</v>
      </c>
      <c r="U42" s="26">
        <f t="shared" si="7"/>
        <v>311878895.98664623</v>
      </c>
      <c r="V42" s="26">
        <f t="shared" si="8"/>
        <v>78700816.481192276</v>
      </c>
      <c r="X42" s="26">
        <f t="shared" si="9"/>
        <v>5.4138110405957862</v>
      </c>
      <c r="Y42" s="26">
        <f t="shared" si="10"/>
        <v>3598615512.8017397</v>
      </c>
      <c r="Z42" s="26">
        <f t="shared" si="11"/>
        <v>3594521297.2176166</v>
      </c>
    </row>
    <row r="43" spans="2:26" x14ac:dyDescent="0.25">
      <c r="B43" s="20" t="s">
        <v>59</v>
      </c>
      <c r="C43" s="22" t="s">
        <v>49</v>
      </c>
      <c r="D43" s="20" t="s">
        <v>54</v>
      </c>
      <c r="E43" s="23">
        <v>553</v>
      </c>
      <c r="F43" s="23">
        <v>151</v>
      </c>
      <c r="G43" s="23">
        <v>2690</v>
      </c>
      <c r="H43" s="18">
        <f t="shared" si="1"/>
        <v>0.27305605786618448</v>
      </c>
      <c r="I43" s="24">
        <f t="shared" si="2"/>
        <v>406190</v>
      </c>
      <c r="K43" s="18">
        <f t="shared" si="0"/>
        <v>0.21894811731152092</v>
      </c>
      <c r="L43" s="18">
        <f t="shared" si="12"/>
        <v>0.85843359438125411</v>
      </c>
      <c r="M43" s="18">
        <f>$D$3</f>
        <v>1.6533489959547789</v>
      </c>
      <c r="N43" s="18">
        <f>$H$3</f>
        <v>0.99044161412857157</v>
      </c>
      <c r="P43" s="18">
        <f t="shared" si="3"/>
        <v>0.30778066635056223</v>
      </c>
      <c r="Q43" s="26">
        <f t="shared" si="4"/>
        <v>170.2027084918609</v>
      </c>
      <c r="R43" s="26">
        <f t="shared" si="5"/>
        <v>46.474880618934897</v>
      </c>
      <c r="T43" s="26">
        <f t="shared" si="6"/>
        <v>2.166499092116505</v>
      </c>
      <c r="U43" s="26">
        <f t="shared" si="7"/>
        <v>3549284275.7124157</v>
      </c>
      <c r="V43" s="26">
        <f t="shared" si="8"/>
        <v>968563175.36521792</v>
      </c>
      <c r="X43" s="26">
        <f t="shared" si="9"/>
        <v>368.74401342338683</v>
      </c>
      <c r="Y43" s="26">
        <f t="shared" si="10"/>
        <v>164952562996.39734</v>
      </c>
      <c r="Z43" s="26">
        <f t="shared" si="11"/>
        <v>164852075792.63733</v>
      </c>
    </row>
    <row r="44" spans="2:26" x14ac:dyDescent="0.25">
      <c r="B44" s="20" t="s">
        <v>59</v>
      </c>
      <c r="C44" s="22" t="s">
        <v>51</v>
      </c>
      <c r="D44" s="20" t="s">
        <v>54</v>
      </c>
      <c r="E44" s="23">
        <v>241</v>
      </c>
      <c r="F44" s="23">
        <v>44</v>
      </c>
      <c r="G44" s="23">
        <v>1537</v>
      </c>
      <c r="H44" s="18">
        <f t="shared" si="1"/>
        <v>0.18257261410788381</v>
      </c>
      <c r="I44" s="24">
        <f t="shared" si="2"/>
        <v>67628</v>
      </c>
      <c r="K44" s="18">
        <f t="shared" si="0"/>
        <v>0.21894811731152092</v>
      </c>
      <c r="L44" s="18">
        <f t="shared" si="12"/>
        <v>0.85843359438125411</v>
      </c>
      <c r="M44" s="25">
        <v>1</v>
      </c>
      <c r="N44" s="18">
        <f>$H$3</f>
        <v>0.99044161412857157</v>
      </c>
      <c r="P44" s="18">
        <f t="shared" si="3"/>
        <v>0.18615589757734391</v>
      </c>
      <c r="Q44" s="26">
        <f t="shared" si="4"/>
        <v>44.863571316139883</v>
      </c>
      <c r="R44" s="26">
        <f t="shared" si="5"/>
        <v>8.1908594934031314</v>
      </c>
      <c r="T44" s="26">
        <f t="shared" si="6"/>
        <v>1.6622738586824896E-2</v>
      </c>
      <c r="U44" s="26">
        <f t="shared" si="7"/>
        <v>558236726.18009782</v>
      </c>
      <c r="V44" s="26">
        <f t="shared" si="8"/>
        <v>101808219.79936589</v>
      </c>
      <c r="X44" s="26">
        <f t="shared" si="9"/>
        <v>0.74575541805956902</v>
      </c>
      <c r="Y44" s="26">
        <f t="shared" si="10"/>
        <v>4572438588.1985388</v>
      </c>
      <c r="Z44" s="26">
        <f t="shared" si="11"/>
        <v>4567480329.5380964</v>
      </c>
    </row>
    <row r="45" spans="2:26" x14ac:dyDescent="0.25">
      <c r="B45" s="20" t="s">
        <v>59</v>
      </c>
      <c r="C45" s="22" t="s">
        <v>52</v>
      </c>
      <c r="D45" s="20" t="s">
        <v>54</v>
      </c>
      <c r="E45" s="23">
        <v>200</v>
      </c>
      <c r="F45" s="23">
        <v>45</v>
      </c>
      <c r="G45" s="23">
        <v>3177</v>
      </c>
      <c r="H45" s="18">
        <f t="shared" si="1"/>
        <v>0.22500000000000001</v>
      </c>
      <c r="I45" s="24">
        <f t="shared" si="2"/>
        <v>142965</v>
      </c>
      <c r="K45" s="18">
        <f t="shared" si="0"/>
        <v>0.21894811731152092</v>
      </c>
      <c r="L45" s="18">
        <f t="shared" si="12"/>
        <v>0.85843359438125411</v>
      </c>
      <c r="M45" s="18">
        <f>$E$3</f>
        <v>1.0961118390022102</v>
      </c>
      <c r="N45" s="18">
        <f>$H$3</f>
        <v>0.99044161412857157</v>
      </c>
      <c r="P45" s="18">
        <f t="shared" si="3"/>
        <v>0.20404768323460953</v>
      </c>
      <c r="Q45" s="26">
        <f t="shared" si="4"/>
        <v>40.809536646921906</v>
      </c>
      <c r="R45" s="26">
        <f t="shared" si="5"/>
        <v>9.1821457455574294</v>
      </c>
      <c r="T45" s="26">
        <f t="shared" si="6"/>
        <v>0.4302911661413088</v>
      </c>
      <c r="U45" s="26">
        <f t="shared" si="7"/>
        <v>2225663415.1408939</v>
      </c>
      <c r="V45" s="26">
        <f t="shared" si="8"/>
        <v>500552711.40025485</v>
      </c>
      <c r="X45" s="26">
        <f t="shared" si="9"/>
        <v>17.559983113490503</v>
      </c>
      <c r="Y45" s="26">
        <f t="shared" si="10"/>
        <v>20436365858.378777</v>
      </c>
      <c r="Z45" s="26">
        <f t="shared" si="11"/>
        <v>20427324219.604824</v>
      </c>
    </row>
    <row r="46" spans="2:26" x14ac:dyDescent="0.25">
      <c r="B46" s="20" t="s">
        <v>59</v>
      </c>
      <c r="C46" s="22" t="s">
        <v>53</v>
      </c>
      <c r="D46" s="20" t="s">
        <v>54</v>
      </c>
      <c r="E46" s="23">
        <v>243</v>
      </c>
      <c r="F46" s="23">
        <v>71</v>
      </c>
      <c r="G46" s="23">
        <v>2792</v>
      </c>
      <c r="H46" s="18">
        <f t="shared" si="1"/>
        <v>0.29218106995884774</v>
      </c>
      <c r="I46" s="24">
        <f t="shared" si="2"/>
        <v>198232</v>
      </c>
      <c r="K46" s="18">
        <f t="shared" si="0"/>
        <v>0.21894811731152092</v>
      </c>
      <c r="L46" s="18">
        <f t="shared" si="12"/>
        <v>0.85843359438125411</v>
      </c>
      <c r="M46" s="18">
        <f>$F$3</f>
        <v>1.1733120616744657</v>
      </c>
      <c r="N46" s="18">
        <f>$H$3</f>
        <v>0.99044161412857157</v>
      </c>
      <c r="P46" s="18">
        <f t="shared" si="3"/>
        <v>0.21841895997933405</v>
      </c>
      <c r="Q46" s="26">
        <f t="shared" si="4"/>
        <v>53.075807274978175</v>
      </c>
      <c r="R46" s="26">
        <f t="shared" si="5"/>
        <v>15.507746158532719</v>
      </c>
      <c r="T46" s="26">
        <f t="shared" si="6"/>
        <v>6.0531662416218506</v>
      </c>
      <c r="U46" s="26">
        <f t="shared" si="7"/>
        <v>2533558223.081892</v>
      </c>
      <c r="V46" s="26">
        <f t="shared" si="8"/>
        <v>739977176.24356174</v>
      </c>
      <c r="X46" s="26">
        <f t="shared" si="9"/>
        <v>321.27668484372532</v>
      </c>
      <c r="Y46" s="26">
        <f t="shared" si="10"/>
        <v>39289777801.417191</v>
      </c>
      <c r="Z46" s="26">
        <f t="shared" si="11"/>
        <v>39274885994.185844</v>
      </c>
    </row>
    <row r="47" spans="2:26" x14ac:dyDescent="0.25">
      <c r="B47" s="28" t="s">
        <v>59</v>
      </c>
      <c r="C47" s="29" t="s">
        <v>69</v>
      </c>
      <c r="D47" s="28" t="s">
        <v>54</v>
      </c>
      <c r="E47" s="30">
        <v>145</v>
      </c>
      <c r="F47" s="30">
        <v>37</v>
      </c>
      <c r="G47" s="30">
        <v>1630</v>
      </c>
      <c r="H47" s="31">
        <f t="shared" si="1"/>
        <v>0.25517241379310346</v>
      </c>
      <c r="I47" s="32">
        <f t="shared" si="2"/>
        <v>60310</v>
      </c>
      <c r="K47" s="18">
        <f t="shared" si="0"/>
        <v>0.21894811731152092</v>
      </c>
      <c r="L47" s="18">
        <f t="shared" si="12"/>
        <v>0.85843359438125411</v>
      </c>
      <c r="M47" s="18">
        <f>$G$3</f>
        <v>1.2789698357742401</v>
      </c>
      <c r="N47" s="18">
        <f>$H$3</f>
        <v>0.99044161412857157</v>
      </c>
      <c r="P47" s="18">
        <f t="shared" si="3"/>
        <v>0.2380877777529018</v>
      </c>
      <c r="Q47" s="26">
        <f t="shared" si="4"/>
        <v>34.522727774170761</v>
      </c>
      <c r="R47" s="26">
        <f t="shared" si="5"/>
        <v>8.8092477768573669</v>
      </c>
      <c r="T47" s="26">
        <f t="shared" si="6"/>
        <v>0.17776340621196351</v>
      </c>
      <c r="U47" s="26">
        <f t="shared" si="7"/>
        <v>412774586.23523933</v>
      </c>
      <c r="V47" s="26">
        <f t="shared" si="8"/>
        <v>105238878.69349805</v>
      </c>
      <c r="X47" s="26">
        <f t="shared" si="9"/>
        <v>6.1368776808649521</v>
      </c>
      <c r="Y47" s="26">
        <f t="shared" si="10"/>
        <v>3636233606.1360016</v>
      </c>
      <c r="Z47" s="26">
        <f t="shared" si="11"/>
        <v>3633133160.3946123</v>
      </c>
    </row>
    <row r="48" spans="2:26" x14ac:dyDescent="0.25">
      <c r="B48" s="20" t="s">
        <v>59</v>
      </c>
      <c r="C48" s="22" t="s">
        <v>49</v>
      </c>
      <c r="D48" s="20" t="s">
        <v>55</v>
      </c>
      <c r="E48" s="23">
        <v>541</v>
      </c>
      <c r="F48" s="23">
        <v>130</v>
      </c>
      <c r="G48" s="23">
        <v>1606</v>
      </c>
      <c r="H48" s="18">
        <f t="shared" si="1"/>
        <v>0.24029574861367836</v>
      </c>
      <c r="I48" s="24">
        <f t="shared" si="2"/>
        <v>208780</v>
      </c>
      <c r="K48" s="18">
        <f t="shared" si="0"/>
        <v>0.21894811731152092</v>
      </c>
      <c r="L48" s="18">
        <f t="shared" si="12"/>
        <v>0.85843359438125411</v>
      </c>
      <c r="M48" s="18">
        <f>$D$3</f>
        <v>1.6533489959547789</v>
      </c>
      <c r="N48" s="18">
        <f>$I$3</f>
        <v>0.93874078923117499</v>
      </c>
      <c r="P48" s="18">
        <f t="shared" si="3"/>
        <v>0.29171458621943319</v>
      </c>
      <c r="Q48" s="26">
        <f t="shared" si="4"/>
        <v>157.81759114471336</v>
      </c>
      <c r="R48" s="26">
        <f t="shared" si="5"/>
        <v>37.922896208526318</v>
      </c>
      <c r="T48" s="26">
        <f t="shared" si="6"/>
        <v>4.9032453954063344</v>
      </c>
      <c r="U48" s="26">
        <f t="shared" si="7"/>
        <v>1148995965.7619326</v>
      </c>
      <c r="V48" s="26">
        <f t="shared" si="8"/>
        <v>275781772.34453148</v>
      </c>
      <c r="X48" s="26">
        <f t="shared" si="9"/>
        <v>773.81837709443528</v>
      </c>
      <c r="Y48" s="26">
        <f t="shared" si="10"/>
        <v>43573254753.605225</v>
      </c>
      <c r="Z48" s="26">
        <f t="shared" si="11"/>
        <v>43523214993.033691</v>
      </c>
    </row>
    <row r="49" spans="2:26" x14ac:dyDescent="0.25">
      <c r="B49" s="20" t="s">
        <v>59</v>
      </c>
      <c r="C49" s="22" t="s">
        <v>51</v>
      </c>
      <c r="D49" s="20" t="s">
        <v>55</v>
      </c>
      <c r="E49" s="23">
        <v>281</v>
      </c>
      <c r="F49" s="23">
        <v>60</v>
      </c>
      <c r="G49" s="23">
        <v>3742</v>
      </c>
      <c r="H49" s="18">
        <f t="shared" si="1"/>
        <v>0.21352313167259787</v>
      </c>
      <c r="I49" s="24">
        <f t="shared" si="2"/>
        <v>224520</v>
      </c>
      <c r="K49" s="18">
        <f t="shared" si="0"/>
        <v>0.21894811731152092</v>
      </c>
      <c r="L49" s="18">
        <f t="shared" si="12"/>
        <v>0.85843359438125411</v>
      </c>
      <c r="M49" s="25">
        <v>1</v>
      </c>
      <c r="N49" s="18">
        <f>$I$3</f>
        <v>0.93874078923117499</v>
      </c>
      <c r="P49" s="18">
        <f t="shared" si="3"/>
        <v>0.17643860245669021</v>
      </c>
      <c r="Q49" s="26">
        <f t="shared" si="4"/>
        <v>49.579247290329953</v>
      </c>
      <c r="R49" s="26">
        <f t="shared" si="5"/>
        <v>10.586316147401412</v>
      </c>
      <c r="T49" s="26">
        <f t="shared" si="6"/>
        <v>2.1902730067722445</v>
      </c>
      <c r="U49" s="26">
        <f t="shared" si="7"/>
        <v>4761285808.098588</v>
      </c>
      <c r="V49" s="26">
        <f t="shared" si="8"/>
        <v>1016291544.2793764</v>
      </c>
      <c r="X49" s="26">
        <f t="shared" si="9"/>
        <v>108.59208703609563</v>
      </c>
      <c r="Y49" s="26">
        <f t="shared" si="10"/>
        <v>50404476832.667259</v>
      </c>
      <c r="Z49" s="26">
        <f t="shared" si="11"/>
        <v>50386969792.898514</v>
      </c>
    </row>
    <row r="50" spans="2:26" x14ac:dyDescent="0.25">
      <c r="B50" s="20" t="s">
        <v>59</v>
      </c>
      <c r="C50" s="22" t="s">
        <v>52</v>
      </c>
      <c r="D50" s="20" t="s">
        <v>55</v>
      </c>
      <c r="E50" s="23">
        <v>223</v>
      </c>
      <c r="F50" s="23">
        <v>56</v>
      </c>
      <c r="G50" s="23">
        <v>2280</v>
      </c>
      <c r="H50" s="18">
        <f t="shared" si="1"/>
        <v>0.25112107623318386</v>
      </c>
      <c r="I50" s="24">
        <f t="shared" si="2"/>
        <v>127680</v>
      </c>
      <c r="K50" s="18">
        <f t="shared" si="0"/>
        <v>0.21894811731152092</v>
      </c>
      <c r="L50" s="18">
        <f t="shared" si="12"/>
        <v>0.85843359438125411</v>
      </c>
      <c r="M50" s="18">
        <f>$E$3</f>
        <v>1.0961118390022102</v>
      </c>
      <c r="N50" s="18">
        <f>$I$3</f>
        <v>0.93874078923117499</v>
      </c>
      <c r="P50" s="18">
        <f t="shared" si="3"/>
        <v>0.19339644100978259</v>
      </c>
      <c r="Q50" s="26">
        <f t="shared" si="4"/>
        <v>43.127406345181519</v>
      </c>
      <c r="R50" s="26">
        <f t="shared" si="5"/>
        <v>10.830200696547825</v>
      </c>
      <c r="T50" s="26">
        <f t="shared" si="6"/>
        <v>3.842189490270298</v>
      </c>
      <c r="U50" s="26">
        <f t="shared" si="7"/>
        <v>1504996756.1948218</v>
      </c>
      <c r="V50" s="26">
        <f t="shared" si="8"/>
        <v>377745211.82883579</v>
      </c>
      <c r="X50" s="26">
        <f t="shared" si="9"/>
        <v>165.70366740207299</v>
      </c>
      <c r="Y50" s="26">
        <f t="shared" si="10"/>
        <v>16299416917.243376</v>
      </c>
      <c r="Z50" s="26">
        <f t="shared" si="11"/>
        <v>16291171245.488871</v>
      </c>
    </row>
    <row r="51" spans="2:26" x14ac:dyDescent="0.25">
      <c r="B51" s="20" t="s">
        <v>59</v>
      </c>
      <c r="C51" s="22" t="s">
        <v>53</v>
      </c>
      <c r="D51" s="20" t="s">
        <v>55</v>
      </c>
      <c r="E51" s="23">
        <v>262</v>
      </c>
      <c r="F51" s="23">
        <v>58</v>
      </c>
      <c r="G51" s="23">
        <v>2164</v>
      </c>
      <c r="H51" s="18">
        <f t="shared" si="1"/>
        <v>0.22137404580152673</v>
      </c>
      <c r="I51" s="24">
        <f t="shared" si="2"/>
        <v>125512</v>
      </c>
      <c r="K51" s="18">
        <f t="shared" si="0"/>
        <v>0.21894811731152092</v>
      </c>
      <c r="L51" s="18">
        <f t="shared" si="12"/>
        <v>0.85843359438125411</v>
      </c>
      <c r="M51" s="18">
        <f>$F$3</f>
        <v>1.1733120616744657</v>
      </c>
      <c r="N51" s="18">
        <f>$I$3</f>
        <v>0.93874078923117499</v>
      </c>
      <c r="P51" s="18">
        <f t="shared" si="3"/>
        <v>0.20701754040742062</v>
      </c>
      <c r="Q51" s="26">
        <f t="shared" si="4"/>
        <v>54.238595586744204</v>
      </c>
      <c r="R51" s="26">
        <f t="shared" si="5"/>
        <v>12.007017343630396</v>
      </c>
      <c r="T51" s="26">
        <f t="shared" si="6"/>
        <v>0.26085047016810964</v>
      </c>
      <c r="U51" s="26">
        <f t="shared" si="7"/>
        <v>1311753601.0724719</v>
      </c>
      <c r="V51" s="26">
        <f t="shared" si="8"/>
        <v>290192799.54316187</v>
      </c>
      <c r="X51" s="26">
        <f t="shared" si="9"/>
        <v>14.148163160060182</v>
      </c>
      <c r="Y51" s="26">
        <f t="shared" si="10"/>
        <v>15750248238.646799</v>
      </c>
      <c r="Z51" s="26">
        <f t="shared" si="11"/>
        <v>15739649896.606684</v>
      </c>
    </row>
    <row r="52" spans="2:26" x14ac:dyDescent="0.25">
      <c r="B52" s="28" t="s">
        <v>59</v>
      </c>
      <c r="C52" s="29" t="s">
        <v>69</v>
      </c>
      <c r="D52" s="28" t="s">
        <v>55</v>
      </c>
      <c r="E52" s="30">
        <v>152</v>
      </c>
      <c r="F52" s="30">
        <v>46</v>
      </c>
      <c r="G52" s="30">
        <v>1439</v>
      </c>
      <c r="H52" s="31">
        <f t="shared" si="1"/>
        <v>0.30263157894736842</v>
      </c>
      <c r="I52" s="32">
        <f t="shared" si="2"/>
        <v>66194</v>
      </c>
      <c r="K52" s="18">
        <f t="shared" si="0"/>
        <v>0.21894811731152092</v>
      </c>
      <c r="L52" s="18">
        <f t="shared" si="12"/>
        <v>0.85843359438125411</v>
      </c>
      <c r="M52" s="18">
        <f>$G$3</f>
        <v>1.2789698357742401</v>
      </c>
      <c r="N52" s="18">
        <f>$I$3</f>
        <v>0.93874078923117499</v>
      </c>
      <c r="P52" s="18">
        <f t="shared" si="3"/>
        <v>0.22565965040826949</v>
      </c>
      <c r="Q52" s="26">
        <f t="shared" si="4"/>
        <v>34.300266862056965</v>
      </c>
      <c r="R52" s="26">
        <f t="shared" si="5"/>
        <v>10.380343918780397</v>
      </c>
      <c r="T52" s="26">
        <f t="shared" si="6"/>
        <v>3.9907489947404318</v>
      </c>
      <c r="U52" s="26">
        <f t="shared" si="7"/>
        <v>421977493.71828771</v>
      </c>
      <c r="V52" s="26">
        <f t="shared" si="8"/>
        <v>127611423.1525393</v>
      </c>
      <c r="X52" s="26">
        <f t="shared" si="9"/>
        <v>136.88375549908238</v>
      </c>
      <c r="Y52" s="26">
        <f t="shared" si="10"/>
        <v>4380271510.7808208</v>
      </c>
      <c r="Z52" s="26">
        <f t="shared" si="11"/>
        <v>4377105868.7789726</v>
      </c>
    </row>
    <row r="53" spans="2:26" x14ac:dyDescent="0.25">
      <c r="B53" s="20" t="s">
        <v>59</v>
      </c>
      <c r="C53" s="22" t="s">
        <v>49</v>
      </c>
      <c r="D53" s="20" t="s">
        <v>56</v>
      </c>
      <c r="E53" s="23">
        <v>939</v>
      </c>
      <c r="F53" s="23">
        <v>220</v>
      </c>
      <c r="G53" s="23">
        <v>3097</v>
      </c>
      <c r="H53" s="18">
        <f t="shared" si="1"/>
        <v>0.23429179978700745</v>
      </c>
      <c r="I53" s="24">
        <f t="shared" si="2"/>
        <v>681340</v>
      </c>
      <c r="K53" s="18">
        <f t="shared" si="0"/>
        <v>0.21894811731152092</v>
      </c>
      <c r="L53" s="18">
        <f t="shared" si="12"/>
        <v>0.85843359438125411</v>
      </c>
      <c r="M53" s="18">
        <f>$D$3</f>
        <v>1.6533489959547789</v>
      </c>
      <c r="N53" s="18">
        <f>$J$3</f>
        <v>0.71613966916256766</v>
      </c>
      <c r="P53" s="18">
        <f t="shared" si="3"/>
        <v>0.22254107807137616</v>
      </c>
      <c r="Q53" s="26">
        <f t="shared" si="4"/>
        <v>208.96607230902222</v>
      </c>
      <c r="R53" s="26">
        <f t="shared" si="5"/>
        <v>48.959037175702754</v>
      </c>
      <c r="T53" s="26">
        <f t="shared" si="6"/>
        <v>0.58261879043064946</v>
      </c>
      <c r="U53" s="26">
        <f t="shared" si="7"/>
        <v>9480527176.8407936</v>
      </c>
      <c r="V53" s="26">
        <f t="shared" si="8"/>
        <v>2220166557.4367714</v>
      </c>
      <c r="X53" s="26">
        <f t="shared" si="9"/>
        <v>121.74756028972617</v>
      </c>
      <c r="Y53" s="26">
        <f t="shared" si="10"/>
        <v>464157482496.20868</v>
      </c>
      <c r="Z53" s="26">
        <f t="shared" si="11"/>
        <v>463939485379.40527</v>
      </c>
    </row>
    <row r="54" spans="2:26" x14ac:dyDescent="0.25">
      <c r="B54" s="20" t="s">
        <v>59</v>
      </c>
      <c r="C54" s="22" t="s">
        <v>51</v>
      </c>
      <c r="D54" s="20" t="s">
        <v>56</v>
      </c>
      <c r="E54" s="23">
        <v>976</v>
      </c>
      <c r="F54" s="23">
        <v>107</v>
      </c>
      <c r="G54" s="23">
        <v>1744</v>
      </c>
      <c r="H54" s="18">
        <f t="shared" si="1"/>
        <v>0.1096311475409836</v>
      </c>
      <c r="I54" s="24">
        <f t="shared" si="2"/>
        <v>186608</v>
      </c>
      <c r="K54" s="18">
        <f t="shared" si="0"/>
        <v>0.21894811731152092</v>
      </c>
      <c r="L54" s="18">
        <f t="shared" si="12"/>
        <v>0.85843359438125411</v>
      </c>
      <c r="M54" s="25">
        <v>1</v>
      </c>
      <c r="N54" s="18">
        <f>$J$3</f>
        <v>0.71613966916256766</v>
      </c>
      <c r="P54" s="18">
        <f t="shared" si="3"/>
        <v>0.13460018339495392</v>
      </c>
      <c r="Q54" s="26">
        <f t="shared" si="4"/>
        <v>131.36977899347502</v>
      </c>
      <c r="R54" s="26">
        <f t="shared" si="5"/>
        <v>14.402219623260068</v>
      </c>
      <c r="T54" s="26">
        <f t="shared" si="6"/>
        <v>4.5207210725406952</v>
      </c>
      <c r="U54" s="26">
        <f t="shared" si="7"/>
        <v>2417486446.0748897</v>
      </c>
      <c r="V54" s="26">
        <f t="shared" si="8"/>
        <v>264699643.13717204</v>
      </c>
      <c r="X54" s="26">
        <f t="shared" si="9"/>
        <v>593.88612819081652</v>
      </c>
      <c r="Y54" s="26">
        <f t="shared" si="10"/>
        <v>34817170732.625015</v>
      </c>
      <c r="Z54" s="26">
        <f t="shared" si="11"/>
        <v>34773533618.582001</v>
      </c>
    </row>
    <row r="55" spans="2:26" x14ac:dyDescent="0.25">
      <c r="B55" s="20" t="s">
        <v>59</v>
      </c>
      <c r="C55" s="22" t="s">
        <v>52</v>
      </c>
      <c r="D55" s="20" t="s">
        <v>56</v>
      </c>
      <c r="E55" s="23">
        <v>679</v>
      </c>
      <c r="F55" s="23">
        <v>83</v>
      </c>
      <c r="G55" s="23">
        <v>2438</v>
      </c>
      <c r="H55" s="18">
        <f t="shared" si="1"/>
        <v>0.12223858615611193</v>
      </c>
      <c r="I55" s="24">
        <f t="shared" si="2"/>
        <v>202354</v>
      </c>
      <c r="K55" s="18">
        <f t="shared" si="0"/>
        <v>0.21894811731152092</v>
      </c>
      <c r="L55" s="18">
        <f t="shared" si="12"/>
        <v>0.85843359438125411</v>
      </c>
      <c r="M55" s="18">
        <f>$E$3</f>
        <v>1.0961118390022102</v>
      </c>
      <c r="N55" s="18">
        <f>$J$3</f>
        <v>0.71613966916256766</v>
      </c>
      <c r="P55" s="18">
        <f t="shared" si="3"/>
        <v>0.14753685455107771</v>
      </c>
      <c r="Q55" s="26">
        <f t="shared" si="4"/>
        <v>100.17752424018177</v>
      </c>
      <c r="R55" s="26">
        <f t="shared" si="5"/>
        <v>12.245558927739449</v>
      </c>
      <c r="T55" s="26">
        <f t="shared" si="6"/>
        <v>2.9454445122300106</v>
      </c>
      <c r="U55" s="26">
        <f t="shared" si="7"/>
        <v>3343431347.7963214</v>
      </c>
      <c r="V55" s="26">
        <f t="shared" si="8"/>
        <v>408341182.47901648</v>
      </c>
      <c r="X55" s="26">
        <f t="shared" si="9"/>
        <v>295.06733902203223</v>
      </c>
      <c r="Y55" s="26">
        <f t="shared" si="10"/>
        <v>40942185590.291183</v>
      </c>
      <c r="Z55" s="26">
        <f t="shared" si="11"/>
        <v>40906608706.05616</v>
      </c>
    </row>
    <row r="56" spans="2:26" x14ac:dyDescent="0.25">
      <c r="B56" s="20" t="s">
        <v>59</v>
      </c>
      <c r="C56" s="22" t="s">
        <v>53</v>
      </c>
      <c r="D56" s="20" t="s">
        <v>56</v>
      </c>
      <c r="E56" s="23">
        <v>711</v>
      </c>
      <c r="F56" s="23">
        <v>109</v>
      </c>
      <c r="G56" s="23">
        <v>2316</v>
      </c>
      <c r="H56" s="18">
        <f t="shared" si="1"/>
        <v>0.15330520393811534</v>
      </c>
      <c r="I56" s="24">
        <f t="shared" si="2"/>
        <v>252444</v>
      </c>
      <c r="K56" s="18">
        <f t="shared" si="0"/>
        <v>0.21894811731152092</v>
      </c>
      <c r="L56" s="18">
        <f t="shared" si="12"/>
        <v>0.85843359438125411</v>
      </c>
      <c r="M56" s="18">
        <f>$F$3</f>
        <v>1.1733120616744657</v>
      </c>
      <c r="N56" s="18">
        <f>$J$3</f>
        <v>0.71613966916256766</v>
      </c>
      <c r="P56" s="18">
        <f t="shared" si="3"/>
        <v>0.15792801868089454</v>
      </c>
      <c r="Q56" s="26">
        <f t="shared" si="4"/>
        <v>112.28682128211602</v>
      </c>
      <c r="R56" s="26">
        <f t="shared" si="5"/>
        <v>17.214154036217504</v>
      </c>
      <c r="T56" s="26">
        <f t="shared" si="6"/>
        <v>9.6210704134443645E-2</v>
      </c>
      <c r="U56" s="26">
        <f t="shared" si="7"/>
        <v>3701563380.8354845</v>
      </c>
      <c r="V56" s="26">
        <f t="shared" si="8"/>
        <v>567041552.59445131</v>
      </c>
      <c r="X56" s="26">
        <f t="shared" si="9"/>
        <v>10.803194140570815</v>
      </c>
      <c r="Y56" s="26">
        <f t="shared" si="10"/>
        <v>63719282212.524063</v>
      </c>
      <c r="Z56" s="26">
        <f t="shared" si="11"/>
        <v>63671293475.706749</v>
      </c>
    </row>
    <row r="57" spans="2:26" x14ac:dyDescent="0.25">
      <c r="B57" s="28" t="s">
        <v>59</v>
      </c>
      <c r="C57" s="29" t="s">
        <v>69</v>
      </c>
      <c r="D57" s="28" t="s">
        <v>56</v>
      </c>
      <c r="E57" s="30">
        <v>373</v>
      </c>
      <c r="F57" s="30">
        <v>73</v>
      </c>
      <c r="G57" s="30">
        <v>2596</v>
      </c>
      <c r="H57" s="31">
        <f t="shared" si="1"/>
        <v>0.19571045576407506</v>
      </c>
      <c r="I57" s="32">
        <f t="shared" si="2"/>
        <v>189508</v>
      </c>
      <c r="K57" s="18">
        <f t="shared" si="0"/>
        <v>0.21894811731152092</v>
      </c>
      <c r="L57" s="18">
        <f t="shared" si="12"/>
        <v>0.85843359438125411</v>
      </c>
      <c r="M57" s="18">
        <f>$G$3</f>
        <v>1.2789698357742401</v>
      </c>
      <c r="N57" s="18">
        <f>$J$3</f>
        <v>0.71613966916256766</v>
      </c>
      <c r="P57" s="18">
        <f t="shared" si="3"/>
        <v>0.1721495744518268</v>
      </c>
      <c r="Q57" s="26">
        <f t="shared" si="4"/>
        <v>64.211791270531393</v>
      </c>
      <c r="R57" s="26">
        <f t="shared" si="5"/>
        <v>12.566918934983356</v>
      </c>
      <c r="T57" s="26">
        <f t="shared" si="6"/>
        <v>1.202779289356976</v>
      </c>
      <c r="U57" s="26">
        <f t="shared" si="7"/>
        <v>2857384482.5734882</v>
      </c>
      <c r="V57" s="26">
        <f t="shared" si="8"/>
        <v>558915242.52406895</v>
      </c>
      <c r="X57" s="26">
        <f t="shared" si="9"/>
        <v>77.232612672708228</v>
      </c>
      <c r="Y57" s="26">
        <f t="shared" si="10"/>
        <v>35908519158.580391</v>
      </c>
      <c r="Z57" s="26">
        <f t="shared" si="11"/>
        <v>35888948890.873947</v>
      </c>
    </row>
    <row r="58" spans="2:26" x14ac:dyDescent="0.25">
      <c r="B58" s="20" t="s">
        <v>59</v>
      </c>
      <c r="C58" s="22" t="s">
        <v>49</v>
      </c>
      <c r="D58" s="20" t="s">
        <v>57</v>
      </c>
      <c r="E58" s="23">
        <v>742</v>
      </c>
      <c r="F58" s="23">
        <v>172</v>
      </c>
      <c r="G58" s="23">
        <v>2200</v>
      </c>
      <c r="H58" s="18">
        <f t="shared" si="1"/>
        <v>0.23180592991913745</v>
      </c>
      <c r="I58" s="24">
        <f t="shared" si="2"/>
        <v>378400</v>
      </c>
      <c r="K58" s="18">
        <f t="shared" si="0"/>
        <v>0.21894811731152092</v>
      </c>
      <c r="L58" s="18">
        <f t="shared" si="12"/>
        <v>0.85843359438125411</v>
      </c>
      <c r="M58" s="18">
        <f>$D$3</f>
        <v>1.6533489959547789</v>
      </c>
      <c r="N58" s="18">
        <f>$K$3</f>
        <v>0.67873645585559439</v>
      </c>
      <c r="P58" s="18">
        <f t="shared" si="3"/>
        <v>0.21091799423578719</v>
      </c>
      <c r="Q58" s="26">
        <f t="shared" si="4"/>
        <v>156.50115172295409</v>
      </c>
      <c r="R58" s="26">
        <f t="shared" si="5"/>
        <v>36.277895008555397</v>
      </c>
      <c r="T58" s="26">
        <f t="shared" si="6"/>
        <v>1.5349043458806482</v>
      </c>
      <c r="U58" s="26">
        <f t="shared" si="7"/>
        <v>3946180068.3689628</v>
      </c>
      <c r="V58" s="26">
        <f t="shared" si="8"/>
        <v>914166719.19611609</v>
      </c>
      <c r="X58" s="26">
        <f t="shared" si="9"/>
        <v>240.21429791488893</v>
      </c>
      <c r="Y58" s="26">
        <f t="shared" si="10"/>
        <v>143159106205.14319</v>
      </c>
      <c r="Z58" s="26">
        <f t="shared" si="11"/>
        <v>143068144420.98654</v>
      </c>
    </row>
    <row r="59" spans="2:26" x14ac:dyDescent="0.25">
      <c r="B59" s="20" t="s">
        <v>59</v>
      </c>
      <c r="C59" s="22" t="s">
        <v>51</v>
      </c>
      <c r="D59" s="20" t="s">
        <v>57</v>
      </c>
      <c r="E59" s="23">
        <v>870</v>
      </c>
      <c r="F59" s="23">
        <v>97</v>
      </c>
      <c r="G59" s="23">
        <v>2598</v>
      </c>
      <c r="H59" s="18">
        <f t="shared" si="1"/>
        <v>0.11149425287356322</v>
      </c>
      <c r="I59" s="24">
        <f t="shared" si="2"/>
        <v>252006</v>
      </c>
      <c r="K59" s="18">
        <f t="shared" si="0"/>
        <v>0.21894811731152092</v>
      </c>
      <c r="L59" s="18">
        <f t="shared" si="12"/>
        <v>0.85843359438125411</v>
      </c>
      <c r="M59" s="25">
        <v>1</v>
      </c>
      <c r="N59" s="18">
        <f>$K$3</f>
        <v>0.67873645585559439</v>
      </c>
      <c r="P59" s="18">
        <f t="shared" si="3"/>
        <v>0.12757015896331425</v>
      </c>
      <c r="Q59" s="26">
        <f t="shared" si="4"/>
        <v>110.9860382980834</v>
      </c>
      <c r="R59" s="26">
        <f t="shared" si="5"/>
        <v>12.374305419441482</v>
      </c>
      <c r="T59" s="26">
        <f t="shared" si="6"/>
        <v>1.7624673362075809</v>
      </c>
      <c r="U59" s="26">
        <f t="shared" si="7"/>
        <v>5131664787.4985533</v>
      </c>
      <c r="V59" s="26">
        <f t="shared" si="8"/>
        <v>571703423.5274775</v>
      </c>
      <c r="X59" s="26">
        <f t="shared" si="9"/>
        <v>195.60926727545561</v>
      </c>
      <c r="Y59" s="26">
        <f t="shared" si="10"/>
        <v>63500787390.700371</v>
      </c>
      <c r="Z59" s="26">
        <f t="shared" si="11"/>
        <v>63451098058.766006</v>
      </c>
    </row>
    <row r="60" spans="2:26" x14ac:dyDescent="0.25">
      <c r="B60" s="20" t="s">
        <v>59</v>
      </c>
      <c r="C60" s="22" t="s">
        <v>52</v>
      </c>
      <c r="D60" s="20" t="s">
        <v>57</v>
      </c>
      <c r="E60" s="23">
        <v>596</v>
      </c>
      <c r="F60" s="23">
        <v>76</v>
      </c>
      <c r="G60" s="23">
        <v>2101</v>
      </c>
      <c r="H60" s="18">
        <f t="shared" si="1"/>
        <v>0.12751677852348994</v>
      </c>
      <c r="I60" s="24">
        <f t="shared" si="2"/>
        <v>159676</v>
      </c>
      <c r="K60" s="18">
        <f t="shared" si="0"/>
        <v>0.21894811731152092</v>
      </c>
      <c r="L60" s="18">
        <f t="shared" si="12"/>
        <v>0.85843359438125411</v>
      </c>
      <c r="M60" s="18">
        <f>$E$3</f>
        <v>1.0961118390022102</v>
      </c>
      <c r="N60" s="18">
        <f>$K$3</f>
        <v>0.67873645585559439</v>
      </c>
      <c r="P60" s="18">
        <f t="shared" si="3"/>
        <v>0.1398311615430827</v>
      </c>
      <c r="Q60" s="26">
        <f t="shared" si="4"/>
        <v>83.339372279677292</v>
      </c>
      <c r="R60" s="26">
        <f t="shared" si="5"/>
        <v>10.627168277274285</v>
      </c>
      <c r="T60" s="26">
        <f t="shared" si="6"/>
        <v>0.64634978625620187</v>
      </c>
      <c r="U60" s="26">
        <f t="shared" si="7"/>
        <v>2398854578.7882843</v>
      </c>
      <c r="V60" s="26">
        <f t="shared" si="8"/>
        <v>305615660.75589043</v>
      </c>
      <c r="X60" s="26">
        <f t="shared" si="9"/>
        <v>53.866385459695451</v>
      </c>
      <c r="Y60" s="26">
        <f t="shared" si="10"/>
        <v>25493031281.493019</v>
      </c>
      <c r="Z60" s="26">
        <f t="shared" si="11"/>
        <v>25469817326.234715</v>
      </c>
    </row>
    <row r="61" spans="2:26" x14ac:dyDescent="0.25">
      <c r="B61" s="20" t="s">
        <v>59</v>
      </c>
      <c r="C61" s="22" t="s">
        <v>53</v>
      </c>
      <c r="D61" s="20" t="s">
        <v>57</v>
      </c>
      <c r="E61" s="23">
        <v>614</v>
      </c>
      <c r="F61" s="23">
        <v>86</v>
      </c>
      <c r="G61" s="23">
        <v>1317</v>
      </c>
      <c r="H61" s="18">
        <f t="shared" si="1"/>
        <v>0.14006514657980457</v>
      </c>
      <c r="I61" s="24">
        <f t="shared" si="2"/>
        <v>113262</v>
      </c>
      <c r="K61" s="18">
        <f t="shared" si="0"/>
        <v>0.21894811731152092</v>
      </c>
      <c r="L61" s="18">
        <f t="shared" si="12"/>
        <v>0.85843359438125411</v>
      </c>
      <c r="M61" s="18">
        <f>$F$3</f>
        <v>1.1733120616744657</v>
      </c>
      <c r="N61" s="18">
        <f>$K$3</f>
        <v>0.67873645585559439</v>
      </c>
      <c r="P61" s="18">
        <f t="shared" si="3"/>
        <v>0.14967960622138557</v>
      </c>
      <c r="Q61" s="26">
        <f t="shared" si="4"/>
        <v>91.903278219930741</v>
      </c>
      <c r="R61" s="26">
        <f t="shared" si="5"/>
        <v>12.872446135039159</v>
      </c>
      <c r="T61" s="26">
        <f t="shared" si="6"/>
        <v>0.37918879953893897</v>
      </c>
      <c r="U61" s="26">
        <f t="shared" si="7"/>
        <v>996342478.90154886</v>
      </c>
      <c r="V61" s="26">
        <f t="shared" si="8"/>
        <v>139358149.56859225</v>
      </c>
      <c r="X61" s="26">
        <f t="shared" si="9"/>
        <v>34.848693741908654</v>
      </c>
      <c r="Y61" s="26">
        <f t="shared" si="10"/>
        <v>12825364891.711576</v>
      </c>
      <c r="Z61" s="26">
        <f t="shared" si="11"/>
        <v>12807470792.017056</v>
      </c>
    </row>
    <row r="62" spans="2:26" x14ac:dyDescent="0.25">
      <c r="B62" s="28" t="s">
        <v>59</v>
      </c>
      <c r="C62" s="29" t="s">
        <v>69</v>
      </c>
      <c r="D62" s="28" t="s">
        <v>57</v>
      </c>
      <c r="E62" s="30">
        <v>317</v>
      </c>
      <c r="F62" s="30">
        <v>43</v>
      </c>
      <c r="G62" s="30">
        <v>2253</v>
      </c>
      <c r="H62" s="31">
        <f t="shared" si="1"/>
        <v>0.13564668769716087</v>
      </c>
      <c r="I62" s="32">
        <f t="shared" si="2"/>
        <v>96879</v>
      </c>
      <c r="K62" s="18">
        <f t="shared" si="0"/>
        <v>0.21894811731152092</v>
      </c>
      <c r="L62" s="18">
        <f t="shared" si="12"/>
        <v>0.85843359438125411</v>
      </c>
      <c r="M62" s="18">
        <f>$G$3</f>
        <v>1.2789698357742401</v>
      </c>
      <c r="N62" s="18">
        <f>$K$3</f>
        <v>0.67873645585559439</v>
      </c>
      <c r="P62" s="18">
        <f t="shared" si="3"/>
        <v>0.16315838525900372</v>
      </c>
      <c r="Q62" s="26">
        <f t="shared" si="4"/>
        <v>51.721208127104184</v>
      </c>
      <c r="R62" s="26">
        <f t="shared" si="5"/>
        <v>7.0158105661371604</v>
      </c>
      <c r="T62" s="26">
        <f t="shared" si="6"/>
        <v>1.470566406905131</v>
      </c>
      <c r="U62" s="26">
        <f t="shared" si="7"/>
        <v>1337576211.9479184</v>
      </c>
      <c r="V62" s="26">
        <f t="shared" si="8"/>
        <v>181270358.09370229</v>
      </c>
      <c r="X62" s="26">
        <f t="shared" si="9"/>
        <v>76.059471196268063</v>
      </c>
      <c r="Y62" s="26">
        <f t="shared" si="10"/>
        <v>9384181320.797924</v>
      </c>
      <c r="Z62" s="26">
        <f t="shared" si="11"/>
        <v>9375521918.2390804</v>
      </c>
    </row>
    <row r="63" spans="2:26" x14ac:dyDescent="0.25">
      <c r="B63" s="20" t="s">
        <v>59</v>
      </c>
      <c r="C63" s="22" t="s">
        <v>49</v>
      </c>
      <c r="D63" s="20" t="s">
        <v>58</v>
      </c>
      <c r="E63" s="23">
        <v>4480</v>
      </c>
      <c r="F63" s="23">
        <v>661</v>
      </c>
      <c r="G63" s="23">
        <v>2255</v>
      </c>
      <c r="H63" s="18">
        <f t="shared" si="1"/>
        <v>0.14754464285714286</v>
      </c>
      <c r="I63" s="24">
        <f t="shared" si="2"/>
        <v>1490555</v>
      </c>
      <c r="K63" s="18">
        <f t="shared" si="0"/>
        <v>0.21894811731152092</v>
      </c>
      <c r="L63" s="18">
        <f t="shared" si="12"/>
        <v>0.85843359438125411</v>
      </c>
      <c r="M63" s="18">
        <f>$D$3</f>
        <v>1.6533489959547789</v>
      </c>
      <c r="N63" s="18">
        <f>$L$3</f>
        <v>0.4587798515463995</v>
      </c>
      <c r="P63" s="18">
        <f t="shared" si="3"/>
        <v>0.14256627185581169</v>
      </c>
      <c r="Q63" s="26">
        <f t="shared" si="4"/>
        <v>638.69689791403641</v>
      </c>
      <c r="R63" s="26">
        <f t="shared" si="5"/>
        <v>94.236305696691531</v>
      </c>
      <c r="T63" s="26">
        <f t="shared" si="6"/>
        <v>0.77881756476585118</v>
      </c>
      <c r="U63" s="26">
        <f t="shared" si="7"/>
        <v>23573433526.376003</v>
      </c>
      <c r="V63" s="26">
        <f t="shared" si="8"/>
        <v>3475593192.168849</v>
      </c>
      <c r="X63" s="26">
        <f t="shared" si="9"/>
        <v>497.42836265691329</v>
      </c>
      <c r="Y63" s="26">
        <f t="shared" si="10"/>
        <v>2221473288112.2061</v>
      </c>
      <c r="Z63" s="26">
        <f t="shared" si="11"/>
        <v>2219850590249.3872</v>
      </c>
    </row>
    <row r="64" spans="2:26" x14ac:dyDescent="0.25">
      <c r="B64" s="20" t="s">
        <v>59</v>
      </c>
      <c r="C64" s="22" t="s">
        <v>51</v>
      </c>
      <c r="D64" s="20" t="s">
        <v>58</v>
      </c>
      <c r="E64" s="23">
        <v>9334</v>
      </c>
      <c r="F64" s="23">
        <v>801</v>
      </c>
      <c r="G64" s="23">
        <v>1756</v>
      </c>
      <c r="H64" s="18">
        <f t="shared" si="1"/>
        <v>8.5815298907220908E-2</v>
      </c>
      <c r="I64" s="24">
        <f t="shared" si="2"/>
        <v>1406556</v>
      </c>
      <c r="K64" s="18">
        <f t="shared" si="0"/>
        <v>0.21894811731152092</v>
      </c>
      <c r="L64" s="18">
        <f t="shared" si="12"/>
        <v>0.85843359438125411</v>
      </c>
      <c r="M64" s="25">
        <v>1</v>
      </c>
      <c r="N64" s="18">
        <f>$L$3</f>
        <v>0.4587798515463995</v>
      </c>
      <c r="P64" s="18">
        <f t="shared" si="3"/>
        <v>8.6228783036507217E-2</v>
      </c>
      <c r="Q64" s="26">
        <f t="shared" si="4"/>
        <v>804.8594608627584</v>
      </c>
      <c r="R64" s="26">
        <f t="shared" si="5"/>
        <v>69.069255212242282</v>
      </c>
      <c r="T64" s="26">
        <f t="shared" si="6"/>
        <v>1.8506880859916613E-2</v>
      </c>
      <c r="U64" s="26">
        <f t="shared" si="7"/>
        <v>28640897897.003284</v>
      </c>
      <c r="V64" s="26">
        <f t="shared" si="8"/>
        <v>2455256308.9819331</v>
      </c>
      <c r="X64" s="26">
        <f t="shared" si="9"/>
        <v>14.895438151163788</v>
      </c>
      <c r="Y64" s="26">
        <f t="shared" si="10"/>
        <v>1978205486355.8931</v>
      </c>
      <c r="Z64" s="26">
        <f t="shared" si="11"/>
        <v>1976136269127.085</v>
      </c>
    </row>
    <row r="65" spans="2:26" x14ac:dyDescent="0.25">
      <c r="B65" s="20" t="s">
        <v>59</v>
      </c>
      <c r="C65" s="22" t="s">
        <v>52</v>
      </c>
      <c r="D65" s="20" t="s">
        <v>58</v>
      </c>
      <c r="E65" s="23">
        <v>6049</v>
      </c>
      <c r="F65" s="23">
        <v>572</v>
      </c>
      <c r="G65" s="23">
        <v>1968</v>
      </c>
      <c r="H65" s="18">
        <f t="shared" si="1"/>
        <v>9.4561084476773014E-2</v>
      </c>
      <c r="I65" s="24">
        <f t="shared" si="2"/>
        <v>1125696</v>
      </c>
      <c r="K65" s="18">
        <f t="shared" si="0"/>
        <v>0.21894811731152092</v>
      </c>
      <c r="L65" s="18">
        <f t="shared" si="12"/>
        <v>0.85843359438125411</v>
      </c>
      <c r="M65" s="18">
        <f>$E$3</f>
        <v>1.0961118390022102</v>
      </c>
      <c r="N65" s="18">
        <f>$L$3</f>
        <v>0.4587798515463995</v>
      </c>
      <c r="P65" s="18">
        <f t="shared" si="3"/>
        <v>9.4516389949068511E-2</v>
      </c>
      <c r="Q65" s="26">
        <f t="shared" si="4"/>
        <v>571.72964280191547</v>
      </c>
      <c r="R65" s="26">
        <f t="shared" si="5"/>
        <v>54.063375050867187</v>
      </c>
      <c r="T65" s="26">
        <f t="shared" si="6"/>
        <v>1.2784541693151199E-4</v>
      </c>
      <c r="U65" s="26">
        <f t="shared" si="7"/>
        <v>23436749339.023033</v>
      </c>
      <c r="V65" s="26">
        <f t="shared" si="8"/>
        <v>2214166502.794765</v>
      </c>
      <c r="X65" s="26">
        <f t="shared" si="9"/>
        <v>7.3093014556115304E-2</v>
      </c>
      <c r="Y65" s="26">
        <f t="shared" si="10"/>
        <v>1267069769488.7659</v>
      </c>
      <c r="Z65" s="26">
        <f t="shared" si="11"/>
        <v>1265904623746.8174</v>
      </c>
    </row>
    <row r="66" spans="2:26" x14ac:dyDescent="0.25">
      <c r="B66" s="20" t="s">
        <v>59</v>
      </c>
      <c r="C66" s="22" t="s">
        <v>53</v>
      </c>
      <c r="D66" s="20" t="s">
        <v>58</v>
      </c>
      <c r="E66" s="23">
        <v>5857</v>
      </c>
      <c r="F66" s="23">
        <v>556</v>
      </c>
      <c r="G66" s="23">
        <v>1807</v>
      </c>
      <c r="H66" s="18">
        <f t="shared" si="1"/>
        <v>9.4929144613283251E-2</v>
      </c>
      <c r="I66" s="24">
        <f t="shared" si="2"/>
        <v>1004692</v>
      </c>
      <c r="K66" s="18">
        <f t="shared" si="0"/>
        <v>0.21894811731152092</v>
      </c>
      <c r="L66" s="18">
        <f t="shared" si="12"/>
        <v>0.85843359438125411</v>
      </c>
      <c r="M66" s="18">
        <f>$F$3</f>
        <v>1.1733120616744657</v>
      </c>
      <c r="N66" s="18">
        <f>$L$3</f>
        <v>0.4587798515463995</v>
      </c>
      <c r="P66" s="18">
        <f t="shared" si="3"/>
        <v>0.10117327120024447</v>
      </c>
      <c r="Q66" s="26">
        <f t="shared" si="4"/>
        <v>592.57184941983189</v>
      </c>
      <c r="R66" s="26">
        <f t="shared" si="5"/>
        <v>56.252338787335923</v>
      </c>
      <c r="T66" s="26">
        <f t="shared" si="6"/>
        <v>2.2571105449851556</v>
      </c>
      <c r="U66" s="26">
        <f t="shared" si="7"/>
        <v>17942240398.118801</v>
      </c>
      <c r="V66" s="26">
        <f t="shared" si="8"/>
        <v>1701423485.7754948</v>
      </c>
      <c r="X66" s="26">
        <f t="shared" si="9"/>
        <v>1337.5001699868583</v>
      </c>
      <c r="Y66" s="26">
        <f t="shared" si="10"/>
        <v>1009292985478.8038</v>
      </c>
      <c r="Z66" s="26">
        <f t="shared" si="11"/>
        <v>1008215661612.322</v>
      </c>
    </row>
    <row r="67" spans="2:26" x14ac:dyDescent="0.25">
      <c r="B67" s="20" t="s">
        <v>59</v>
      </c>
      <c r="C67" s="34" t="s">
        <v>69</v>
      </c>
      <c r="D67" s="34" t="s">
        <v>58</v>
      </c>
      <c r="E67" s="23">
        <v>2823</v>
      </c>
      <c r="F67" s="23">
        <v>302</v>
      </c>
      <c r="G67" s="23">
        <v>2111</v>
      </c>
      <c r="H67" s="18">
        <f t="shared" si="1"/>
        <v>0.10697839178179241</v>
      </c>
      <c r="I67" s="24">
        <f t="shared" si="2"/>
        <v>637522</v>
      </c>
      <c r="K67" s="18">
        <f t="shared" si="0"/>
        <v>0.21894811731152092</v>
      </c>
      <c r="L67" s="18">
        <f t="shared" si="12"/>
        <v>0.85843359438125411</v>
      </c>
      <c r="M67" s="18">
        <f>$G$3</f>
        <v>1.2789698357742401</v>
      </c>
      <c r="N67" s="18">
        <f>$L$3</f>
        <v>0.4587798515463995</v>
      </c>
      <c r="P67" s="18">
        <f t="shared" si="3"/>
        <v>0.1102840124792142</v>
      </c>
      <c r="Q67" s="26">
        <f t="shared" si="4"/>
        <v>311.33176722882166</v>
      </c>
      <c r="R67" s="26">
        <f t="shared" si="5"/>
        <v>33.305771768722686</v>
      </c>
      <c r="T67" s="26">
        <f t="shared" si="6"/>
        <v>0.27970765845075723</v>
      </c>
      <c r="U67" s="26">
        <f t="shared" si="7"/>
        <v>12201844115.513226</v>
      </c>
      <c r="V67" s="26">
        <f t="shared" si="8"/>
        <v>1304195326.1750727</v>
      </c>
      <c r="X67" s="26">
        <f t="shared" si="9"/>
        <v>87.081879612909901</v>
      </c>
      <c r="Y67" s="26">
        <f t="shared" si="10"/>
        <v>406391835268.81543</v>
      </c>
      <c r="Z67" s="26">
        <f t="shared" si="11"/>
        <v>406037435709.65485</v>
      </c>
    </row>
  </sheetData>
  <mergeCells count="1">
    <mergeCell ref="K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6EB9-2E0D-4B6D-B123-9277CEB3F2FD}">
  <sheetPr>
    <tabColor rgb="FFFFFFCC"/>
  </sheetPr>
  <dimension ref="B1:T67"/>
  <sheetViews>
    <sheetView zoomScale="85" zoomScaleNormal="85" workbookViewId="0"/>
  </sheetViews>
  <sheetFormatPr defaultRowHeight="13.8" x14ac:dyDescent="0.25"/>
  <cols>
    <col min="1" max="1" width="3.21875" style="2" customWidth="1"/>
    <col min="2" max="2" width="8.88671875" style="1"/>
    <col min="3" max="3" width="10" style="1" bestFit="1" customWidth="1"/>
    <col min="4" max="4" width="8.88671875" style="1"/>
    <col min="5" max="8" width="8.88671875" style="2"/>
    <col min="9" max="9" width="9.5546875" style="2" customWidth="1"/>
    <col min="10" max="10" width="6.33203125" style="2" customWidth="1"/>
    <col min="11" max="14" width="8.88671875" style="2"/>
    <col min="15" max="15" width="2.33203125" style="2" customWidth="1"/>
    <col min="16" max="18" width="13.109375" style="2" customWidth="1"/>
    <col min="19" max="19" width="6.44140625" style="2" customWidth="1"/>
    <col min="20" max="20" width="14.33203125" style="2" customWidth="1"/>
    <col min="21" max="21" width="13.21875" style="2" customWidth="1"/>
    <col min="22" max="16384" width="8.88671875" style="2"/>
  </cols>
  <sheetData>
    <row r="1" spans="2:20" ht="14.4" thickBot="1" x14ac:dyDescent="0.3"/>
    <row r="2" spans="2:20" x14ac:dyDescent="0.25">
      <c r="B2" s="3" t="s">
        <v>16</v>
      </c>
      <c r="C2" s="4" t="s">
        <v>17</v>
      </c>
      <c r="D2" s="4" t="s">
        <v>18</v>
      </c>
      <c r="E2" s="5" t="s">
        <v>19</v>
      </c>
      <c r="F2" s="5" t="s">
        <v>20</v>
      </c>
      <c r="G2" s="5" t="s">
        <v>70</v>
      </c>
      <c r="H2" s="4" t="s">
        <v>21</v>
      </c>
      <c r="I2" s="5" t="s">
        <v>22</v>
      </c>
      <c r="J2" s="5" t="s">
        <v>23</v>
      </c>
      <c r="K2" s="5" t="s">
        <v>24</v>
      </c>
      <c r="L2" s="6" t="s">
        <v>25</v>
      </c>
      <c r="Q2" s="7"/>
      <c r="R2" s="7"/>
    </row>
    <row r="3" spans="2:20" ht="14.4" thickBot="1" x14ac:dyDescent="0.3">
      <c r="B3" s="10">
        <v>0.21958509180476798</v>
      </c>
      <c r="C3" s="11">
        <v>0.85854219375553487</v>
      </c>
      <c r="D3" s="11">
        <v>1.648715250562462</v>
      </c>
      <c r="E3" s="12">
        <v>1.0841257213479174</v>
      </c>
      <c r="F3" s="35">
        <f>E3^2</f>
        <v>1.1753285796881423</v>
      </c>
      <c r="G3" s="35">
        <f>E3^3</f>
        <v>1.2742039442752304</v>
      </c>
      <c r="H3" s="11">
        <v>0.99007245651428832</v>
      </c>
      <c r="I3" s="12">
        <v>0.93870978158338481</v>
      </c>
      <c r="J3" s="12">
        <v>0.71603713806835856</v>
      </c>
      <c r="K3" s="12">
        <v>0.67864366892963668</v>
      </c>
      <c r="L3" s="13">
        <v>0.45870994642445406</v>
      </c>
      <c r="Q3" s="14"/>
      <c r="R3" s="14"/>
      <c r="T3" s="9" t="s">
        <v>27</v>
      </c>
    </row>
    <row r="4" spans="2:20" ht="14.4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Q4" s="14"/>
      <c r="R4" s="14"/>
      <c r="T4" s="15">
        <f>SUM(T8:T67)</f>
        <v>143.23904632399785</v>
      </c>
    </row>
    <row r="5" spans="2:20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T5" s="19" t="s">
        <v>28</v>
      </c>
    </row>
    <row r="6" spans="2:20" ht="14.4" customHeight="1" x14ac:dyDescent="0.25">
      <c r="B6" s="20"/>
      <c r="C6" s="20"/>
      <c r="D6" s="20"/>
      <c r="E6" s="8"/>
      <c r="F6" s="8"/>
      <c r="G6" s="8"/>
      <c r="H6" s="8"/>
      <c r="I6" s="8"/>
      <c r="K6" s="97" t="s">
        <v>29</v>
      </c>
      <c r="L6" s="97"/>
      <c r="M6" s="97"/>
      <c r="N6" s="97"/>
      <c r="P6" s="8"/>
      <c r="Q6" s="8"/>
      <c r="R6" s="8"/>
      <c r="T6" s="9" t="s">
        <v>30</v>
      </c>
    </row>
    <row r="7" spans="2:20" x14ac:dyDescent="0.25"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21" t="s">
        <v>36</v>
      </c>
      <c r="H7" s="9" t="s">
        <v>37</v>
      </c>
      <c r="I7" s="9" t="s">
        <v>38</v>
      </c>
      <c r="K7" s="9" t="s">
        <v>16</v>
      </c>
      <c r="L7" s="9" t="s">
        <v>39</v>
      </c>
      <c r="M7" s="9" t="s">
        <v>40</v>
      </c>
      <c r="N7" s="9" t="s">
        <v>41</v>
      </c>
      <c r="P7" s="9" t="s">
        <v>42</v>
      </c>
      <c r="Q7" s="9" t="s">
        <v>43</v>
      </c>
      <c r="R7" s="9" t="s">
        <v>44</v>
      </c>
      <c r="T7" s="9" t="s">
        <v>45</v>
      </c>
    </row>
    <row r="8" spans="2:20" x14ac:dyDescent="0.25">
      <c r="B8" s="20" t="s">
        <v>48</v>
      </c>
      <c r="C8" s="22" t="s">
        <v>49</v>
      </c>
      <c r="D8" s="20" t="s">
        <v>50</v>
      </c>
      <c r="E8" s="23">
        <v>1528</v>
      </c>
      <c r="F8" s="23">
        <v>455</v>
      </c>
      <c r="G8" s="23">
        <v>2167</v>
      </c>
      <c r="H8" s="18">
        <f>F8/E8</f>
        <v>0.29777486910994766</v>
      </c>
      <c r="I8" s="24">
        <f>G8*F8</f>
        <v>985985</v>
      </c>
      <c r="K8" s="18">
        <f t="shared" ref="K8:K67" si="0">$B$3</f>
        <v>0.21958509180476798</v>
      </c>
      <c r="L8" s="25">
        <v>1</v>
      </c>
      <c r="M8" s="18">
        <f>$D$3</f>
        <v>1.648715250562462</v>
      </c>
      <c r="N8" s="25">
        <v>1</v>
      </c>
      <c r="P8" s="18">
        <f>PRODUCT(K8:N8)</f>
        <v>0.36203328965467929</v>
      </c>
      <c r="Q8" s="26">
        <f>P8*E8</f>
        <v>553.18686659234993</v>
      </c>
      <c r="R8" s="26">
        <f>F8*P8</f>
        <v>164.72514679287909</v>
      </c>
      <c r="T8" s="26">
        <f>(F8-Q8)^2/Q8</f>
        <v>17.427493950842909</v>
      </c>
    </row>
    <row r="9" spans="2:20" x14ac:dyDescent="0.25">
      <c r="B9" s="20" t="s">
        <v>48</v>
      </c>
      <c r="C9" s="22" t="s">
        <v>51</v>
      </c>
      <c r="D9" s="20" t="s">
        <v>50</v>
      </c>
      <c r="E9" s="23">
        <v>754</v>
      </c>
      <c r="F9" s="23">
        <v>193</v>
      </c>
      <c r="G9" s="23">
        <v>2233</v>
      </c>
      <c r="H9" s="18">
        <f t="shared" ref="H9:H67" si="1">F9/E9</f>
        <v>0.25596816976127323</v>
      </c>
      <c r="I9" s="24">
        <f t="shared" ref="I9:I67" si="2">G9*F9</f>
        <v>430969</v>
      </c>
      <c r="K9" s="18">
        <f t="shared" si="0"/>
        <v>0.21958509180476798</v>
      </c>
      <c r="L9" s="25">
        <v>1</v>
      </c>
      <c r="M9" s="25">
        <v>1</v>
      </c>
      <c r="N9" s="25">
        <v>1</v>
      </c>
      <c r="P9" s="18">
        <f t="shared" ref="P9:P67" si="3">PRODUCT(K9:N9)</f>
        <v>0.21958509180476798</v>
      </c>
      <c r="Q9" s="26">
        <f t="shared" ref="Q9:Q67" si="4">P9*E9</f>
        <v>165.56715922079505</v>
      </c>
      <c r="R9" s="26">
        <f t="shared" ref="R9:R67" si="5">F9*P9</f>
        <v>42.379922718320223</v>
      </c>
      <c r="T9" s="26">
        <f t="shared" ref="T9:T67" si="6">(F9-Q9)^2/Q9</f>
        <v>4.5453503989497053</v>
      </c>
    </row>
    <row r="10" spans="2:20" x14ac:dyDescent="0.25">
      <c r="B10" s="20" t="s">
        <v>48</v>
      </c>
      <c r="C10" s="22" t="s">
        <v>52</v>
      </c>
      <c r="D10" s="20" t="s">
        <v>50</v>
      </c>
      <c r="E10" s="23">
        <v>605</v>
      </c>
      <c r="F10" s="23">
        <v>158</v>
      </c>
      <c r="G10" s="23">
        <v>2282</v>
      </c>
      <c r="H10" s="18">
        <f t="shared" si="1"/>
        <v>0.26115702479338843</v>
      </c>
      <c r="I10" s="24">
        <f t="shared" si="2"/>
        <v>360556</v>
      </c>
      <c r="K10" s="18">
        <f t="shared" si="0"/>
        <v>0.21958509180476798</v>
      </c>
      <c r="L10" s="25">
        <v>1</v>
      </c>
      <c r="M10" s="18">
        <f>$E$3</f>
        <v>1.0841257213479174</v>
      </c>
      <c r="N10" s="25">
        <v>1</v>
      </c>
      <c r="P10" s="18">
        <f t="shared" si="3"/>
        <v>0.23805784605009275</v>
      </c>
      <c r="Q10" s="26">
        <f t="shared" si="4"/>
        <v>144.02499686030612</v>
      </c>
      <c r="R10" s="26">
        <f t="shared" si="5"/>
        <v>37.613139675914653</v>
      </c>
      <c r="T10" s="26">
        <f t="shared" si="6"/>
        <v>1.3560195591872257</v>
      </c>
    </row>
    <row r="11" spans="2:20" x14ac:dyDescent="0.25">
      <c r="B11" s="20" t="s">
        <v>48</v>
      </c>
      <c r="C11" s="22" t="s">
        <v>53</v>
      </c>
      <c r="D11" s="20" t="s">
        <v>50</v>
      </c>
      <c r="E11" s="23">
        <v>718</v>
      </c>
      <c r="F11" s="23">
        <v>192</v>
      </c>
      <c r="G11" s="23">
        <v>2049</v>
      </c>
      <c r="H11" s="18">
        <f t="shared" si="1"/>
        <v>0.26740947075208915</v>
      </c>
      <c r="I11" s="24">
        <f t="shared" si="2"/>
        <v>393408</v>
      </c>
      <c r="K11" s="18">
        <f t="shared" si="0"/>
        <v>0.21958509180476798</v>
      </c>
      <c r="L11" s="25">
        <v>1</v>
      </c>
      <c r="M11" s="18">
        <f>$F$3</f>
        <v>1.1753285796881423</v>
      </c>
      <c r="N11" s="25">
        <v>1</v>
      </c>
      <c r="P11" s="18">
        <f t="shared" si="3"/>
        <v>0.25808463407158827</v>
      </c>
      <c r="Q11" s="26">
        <f t="shared" si="4"/>
        <v>185.30476726340038</v>
      </c>
      <c r="R11" s="26">
        <f t="shared" si="5"/>
        <v>49.552249741744944</v>
      </c>
      <c r="T11" s="26">
        <f t="shared" si="6"/>
        <v>0.24190495505988466</v>
      </c>
    </row>
    <row r="12" spans="2:20" x14ac:dyDescent="0.25">
      <c r="B12" s="28" t="s">
        <v>48</v>
      </c>
      <c r="C12" s="29" t="s">
        <v>69</v>
      </c>
      <c r="D12" s="28" t="s">
        <v>50</v>
      </c>
      <c r="E12" s="30">
        <v>421</v>
      </c>
      <c r="F12" s="30">
        <v>120</v>
      </c>
      <c r="G12" s="30">
        <v>1765</v>
      </c>
      <c r="H12" s="31">
        <f t="shared" si="1"/>
        <v>0.28503562945368172</v>
      </c>
      <c r="I12" s="32">
        <f t="shared" si="2"/>
        <v>211800</v>
      </c>
      <c r="K12" s="18">
        <f t="shared" si="0"/>
        <v>0.21958509180476798</v>
      </c>
      <c r="L12" s="25">
        <v>1</v>
      </c>
      <c r="M12" s="18">
        <f>$G$3</f>
        <v>1.2742039442752304</v>
      </c>
      <c r="N12" s="25">
        <v>1</v>
      </c>
      <c r="P12" s="18">
        <f t="shared" si="3"/>
        <v>0.27979619008167395</v>
      </c>
      <c r="Q12" s="26">
        <f t="shared" si="4"/>
        <v>117.79419602438473</v>
      </c>
      <c r="R12" s="26">
        <f t="shared" si="5"/>
        <v>33.575542809800872</v>
      </c>
      <c r="T12" s="26">
        <f t="shared" si="6"/>
        <v>4.130569538275803E-2</v>
      </c>
    </row>
    <row r="13" spans="2:20" x14ac:dyDescent="0.25">
      <c r="B13" s="20" t="s">
        <v>48</v>
      </c>
      <c r="C13" s="22" t="s">
        <v>49</v>
      </c>
      <c r="D13" s="20" t="s">
        <v>54</v>
      </c>
      <c r="E13" s="23">
        <v>1124</v>
      </c>
      <c r="F13" s="23">
        <v>338</v>
      </c>
      <c r="G13" s="23">
        <v>1843</v>
      </c>
      <c r="H13" s="18">
        <f t="shared" si="1"/>
        <v>0.30071174377224197</v>
      </c>
      <c r="I13" s="24">
        <f t="shared" si="2"/>
        <v>622934</v>
      </c>
      <c r="K13" s="18">
        <f t="shared" si="0"/>
        <v>0.21958509180476798</v>
      </c>
      <c r="L13" s="25">
        <v>1</v>
      </c>
      <c r="M13" s="18">
        <f>$D$3</f>
        <v>1.648715250562462</v>
      </c>
      <c r="N13" s="18">
        <f>$H$3</f>
        <v>0.99007245651428832</v>
      </c>
      <c r="P13" s="18">
        <f t="shared" si="3"/>
        <v>0.3584391884283572</v>
      </c>
      <c r="Q13" s="26">
        <f t="shared" si="4"/>
        <v>402.88564779347348</v>
      </c>
      <c r="R13" s="26">
        <f t="shared" si="5"/>
        <v>121.15244568878474</v>
      </c>
      <c r="T13" s="26">
        <f t="shared" si="6"/>
        <v>10.449980813754101</v>
      </c>
    </row>
    <row r="14" spans="2:20" x14ac:dyDescent="0.25">
      <c r="B14" s="20" t="s">
        <v>48</v>
      </c>
      <c r="C14" s="22" t="s">
        <v>51</v>
      </c>
      <c r="D14" s="20" t="s">
        <v>54</v>
      </c>
      <c r="E14" s="23">
        <v>583</v>
      </c>
      <c r="F14" s="23">
        <v>130</v>
      </c>
      <c r="G14" s="23">
        <v>2127</v>
      </c>
      <c r="H14" s="18">
        <f t="shared" si="1"/>
        <v>0.22298456260720412</v>
      </c>
      <c r="I14" s="24">
        <f t="shared" si="2"/>
        <v>276510</v>
      </c>
      <c r="K14" s="18">
        <f t="shared" si="0"/>
        <v>0.21958509180476798</v>
      </c>
      <c r="L14" s="25">
        <v>1</v>
      </c>
      <c r="M14" s="25">
        <v>1</v>
      </c>
      <c r="N14" s="18">
        <f>$H$3</f>
        <v>0.99007245651428832</v>
      </c>
      <c r="P14" s="18">
        <f t="shared" si="3"/>
        <v>0.21740515125706217</v>
      </c>
      <c r="Q14" s="26">
        <f t="shared" si="4"/>
        <v>126.74720318286724</v>
      </c>
      <c r="R14" s="26">
        <f t="shared" si="5"/>
        <v>28.26266966341808</v>
      </c>
      <c r="T14" s="26">
        <f t="shared" si="6"/>
        <v>8.347866357479708E-2</v>
      </c>
    </row>
    <row r="15" spans="2:20" x14ac:dyDescent="0.25">
      <c r="B15" s="20" t="s">
        <v>48</v>
      </c>
      <c r="C15" s="22" t="s">
        <v>52</v>
      </c>
      <c r="D15" s="20" t="s">
        <v>54</v>
      </c>
      <c r="E15" s="23">
        <v>462</v>
      </c>
      <c r="F15" s="23">
        <v>112</v>
      </c>
      <c r="G15" s="23">
        <v>2329</v>
      </c>
      <c r="H15" s="18">
        <f t="shared" si="1"/>
        <v>0.24242424242424243</v>
      </c>
      <c r="I15" s="24">
        <f t="shared" si="2"/>
        <v>260848</v>
      </c>
      <c r="K15" s="18">
        <f t="shared" si="0"/>
        <v>0.21958509180476798</v>
      </c>
      <c r="L15" s="25">
        <v>1</v>
      </c>
      <c r="M15" s="18">
        <f>$E$3</f>
        <v>1.0841257213479174</v>
      </c>
      <c r="N15" s="18">
        <f>$H$3</f>
        <v>0.99007245651428832</v>
      </c>
      <c r="P15" s="18">
        <f t="shared" si="3"/>
        <v>0.23569451643131561</v>
      </c>
      <c r="Q15" s="26">
        <f t="shared" si="4"/>
        <v>108.89086659126781</v>
      </c>
      <c r="R15" s="26">
        <f t="shared" si="5"/>
        <v>26.39778584030735</v>
      </c>
      <c r="T15" s="26">
        <f t="shared" si="6"/>
        <v>8.877430087483433E-2</v>
      </c>
    </row>
    <row r="16" spans="2:20" x14ac:dyDescent="0.25">
      <c r="B16" s="20" t="s">
        <v>48</v>
      </c>
      <c r="C16" s="22" t="s">
        <v>53</v>
      </c>
      <c r="D16" s="20" t="s">
        <v>54</v>
      </c>
      <c r="E16" s="23">
        <v>543</v>
      </c>
      <c r="F16" s="23">
        <v>178</v>
      </c>
      <c r="G16" s="23">
        <v>1615</v>
      </c>
      <c r="H16" s="18">
        <f t="shared" si="1"/>
        <v>0.32780847145488029</v>
      </c>
      <c r="I16" s="24">
        <f t="shared" si="2"/>
        <v>287470</v>
      </c>
      <c r="K16" s="18">
        <f t="shared" si="0"/>
        <v>0.21958509180476798</v>
      </c>
      <c r="L16" s="25">
        <v>1</v>
      </c>
      <c r="M16" s="18">
        <f>$F$3</f>
        <v>1.1753285796881423</v>
      </c>
      <c r="N16" s="18">
        <f>$H$3</f>
        <v>0.99007245651428832</v>
      </c>
      <c r="P16" s="18">
        <f t="shared" si="3"/>
        <v>0.25552248764384861</v>
      </c>
      <c r="Q16" s="26">
        <f t="shared" si="4"/>
        <v>138.74871079060981</v>
      </c>
      <c r="R16" s="26">
        <f t="shared" si="5"/>
        <v>45.48300280060505</v>
      </c>
      <c r="T16" s="26">
        <f t="shared" si="6"/>
        <v>11.103985729454863</v>
      </c>
    </row>
    <row r="17" spans="2:20" x14ac:dyDescent="0.25">
      <c r="B17" s="28" t="s">
        <v>48</v>
      </c>
      <c r="C17" s="29" t="s">
        <v>69</v>
      </c>
      <c r="D17" s="28" t="s">
        <v>54</v>
      </c>
      <c r="E17" s="30">
        <v>316</v>
      </c>
      <c r="F17" s="30">
        <v>87</v>
      </c>
      <c r="G17" s="30">
        <v>1909</v>
      </c>
      <c r="H17" s="31">
        <f t="shared" si="1"/>
        <v>0.27531645569620256</v>
      </c>
      <c r="I17" s="32">
        <f t="shared" si="2"/>
        <v>166083</v>
      </c>
      <c r="K17" s="18">
        <f t="shared" si="0"/>
        <v>0.21958509180476798</v>
      </c>
      <c r="L17" s="25">
        <v>1</v>
      </c>
      <c r="M17" s="18">
        <f>$G$3</f>
        <v>1.2742039442752304</v>
      </c>
      <c r="N17" s="18">
        <f>$H$3</f>
        <v>0.99007245651428832</v>
      </c>
      <c r="P17" s="18">
        <f t="shared" si="3"/>
        <v>0.27701850123750166</v>
      </c>
      <c r="Q17" s="26">
        <f t="shared" si="4"/>
        <v>87.537846391050522</v>
      </c>
      <c r="R17" s="26">
        <f t="shared" si="5"/>
        <v>24.100609607662644</v>
      </c>
      <c r="T17" s="26">
        <f t="shared" si="6"/>
        <v>3.3046134019998623E-3</v>
      </c>
    </row>
    <row r="18" spans="2:20" x14ac:dyDescent="0.25">
      <c r="B18" s="20" t="s">
        <v>48</v>
      </c>
      <c r="C18" s="22" t="s">
        <v>49</v>
      </c>
      <c r="D18" s="20" t="s">
        <v>55</v>
      </c>
      <c r="E18" s="23">
        <v>1077</v>
      </c>
      <c r="F18" s="23">
        <v>327</v>
      </c>
      <c r="G18" s="23">
        <v>1788</v>
      </c>
      <c r="H18" s="18">
        <f t="shared" si="1"/>
        <v>0.30362116991643456</v>
      </c>
      <c r="I18" s="24">
        <f t="shared" si="2"/>
        <v>584676</v>
      </c>
      <c r="K18" s="18">
        <f t="shared" si="0"/>
        <v>0.21958509180476798</v>
      </c>
      <c r="L18" s="25">
        <v>1</v>
      </c>
      <c r="M18" s="18">
        <f>$D$3</f>
        <v>1.648715250562462</v>
      </c>
      <c r="N18" s="18">
        <f>$I$3</f>
        <v>0.93870978158338481</v>
      </c>
      <c r="P18" s="18">
        <f t="shared" si="3"/>
        <v>0.33984419025765827</v>
      </c>
      <c r="Q18" s="26">
        <f t="shared" si="4"/>
        <v>366.01219290749793</v>
      </c>
      <c r="R18" s="26">
        <f t="shared" si="5"/>
        <v>111.12905021425425</v>
      </c>
      <c r="T18" s="26">
        <f t="shared" si="6"/>
        <v>4.1581980735720299</v>
      </c>
    </row>
    <row r="19" spans="2:20" x14ac:dyDescent="0.25">
      <c r="B19" s="20" t="s">
        <v>48</v>
      </c>
      <c r="C19" s="22" t="s">
        <v>51</v>
      </c>
      <c r="D19" s="20" t="s">
        <v>55</v>
      </c>
      <c r="E19" s="23">
        <v>621</v>
      </c>
      <c r="F19" s="23">
        <v>137</v>
      </c>
      <c r="G19" s="23">
        <v>1629</v>
      </c>
      <c r="H19" s="18">
        <f t="shared" si="1"/>
        <v>0.22061191626409019</v>
      </c>
      <c r="I19" s="24">
        <f t="shared" si="2"/>
        <v>223173</v>
      </c>
      <c r="K19" s="18">
        <f t="shared" si="0"/>
        <v>0.21958509180476798</v>
      </c>
      <c r="L19" s="25">
        <v>1</v>
      </c>
      <c r="M19" s="25">
        <v>1</v>
      </c>
      <c r="N19" s="18">
        <f>$I$3</f>
        <v>0.93870978158338481</v>
      </c>
      <c r="P19" s="18">
        <f t="shared" si="3"/>
        <v>0.20612667356702125</v>
      </c>
      <c r="Q19" s="26">
        <f t="shared" si="4"/>
        <v>128.00466428512019</v>
      </c>
      <c r="R19" s="26">
        <f t="shared" si="5"/>
        <v>28.239354278681912</v>
      </c>
      <c r="T19" s="26">
        <f t="shared" si="6"/>
        <v>0.63213372008974811</v>
      </c>
    </row>
    <row r="20" spans="2:20" x14ac:dyDescent="0.25">
      <c r="B20" s="20" t="s">
        <v>48</v>
      </c>
      <c r="C20" s="22" t="s">
        <v>52</v>
      </c>
      <c r="D20" s="20" t="s">
        <v>55</v>
      </c>
      <c r="E20" s="23">
        <v>480</v>
      </c>
      <c r="F20" s="23">
        <v>118</v>
      </c>
      <c r="G20" s="23">
        <v>2068</v>
      </c>
      <c r="H20" s="18">
        <f t="shared" si="1"/>
        <v>0.24583333333333332</v>
      </c>
      <c r="I20" s="24">
        <f t="shared" si="2"/>
        <v>244024</v>
      </c>
      <c r="K20" s="18">
        <f t="shared" si="0"/>
        <v>0.21958509180476798</v>
      </c>
      <c r="L20" s="25">
        <v>1</v>
      </c>
      <c r="M20" s="18">
        <f>$E$3</f>
        <v>1.0841257213479174</v>
      </c>
      <c r="N20" s="18">
        <f>$I$3</f>
        <v>0.93870978158338481</v>
      </c>
      <c r="P20" s="18">
        <f t="shared" si="3"/>
        <v>0.2234672286698936</v>
      </c>
      <c r="Q20" s="26">
        <f t="shared" si="4"/>
        <v>107.26426976154893</v>
      </c>
      <c r="R20" s="26">
        <f t="shared" si="5"/>
        <v>26.369132983047447</v>
      </c>
      <c r="T20" s="26">
        <f t="shared" si="6"/>
        <v>1.0745041569668008</v>
      </c>
    </row>
    <row r="21" spans="2:20" x14ac:dyDescent="0.25">
      <c r="B21" s="20" t="s">
        <v>48</v>
      </c>
      <c r="C21" s="22" t="s">
        <v>53</v>
      </c>
      <c r="D21" s="20" t="s">
        <v>55</v>
      </c>
      <c r="E21" s="23">
        <v>553</v>
      </c>
      <c r="F21" s="23">
        <v>131</v>
      </c>
      <c r="G21" s="23">
        <v>1324</v>
      </c>
      <c r="H21" s="18">
        <f t="shared" si="1"/>
        <v>0.23688969258589512</v>
      </c>
      <c r="I21" s="24">
        <f t="shared" si="2"/>
        <v>173444</v>
      </c>
      <c r="K21" s="18">
        <f t="shared" si="0"/>
        <v>0.21958509180476798</v>
      </c>
      <c r="L21" s="25">
        <v>1</v>
      </c>
      <c r="M21" s="18">
        <f>$F$3</f>
        <v>1.1753285796881423</v>
      </c>
      <c r="N21" s="18">
        <f>$I$3</f>
        <v>0.93870978158338481</v>
      </c>
      <c r="P21" s="18">
        <f t="shared" si="3"/>
        <v>0.24226657047936842</v>
      </c>
      <c r="Q21" s="26">
        <f t="shared" si="4"/>
        <v>133.97341347509072</v>
      </c>
      <c r="R21" s="26">
        <f t="shared" si="5"/>
        <v>31.736920732797262</v>
      </c>
      <c r="T21" s="26">
        <f t="shared" si="6"/>
        <v>6.5992105929994133E-2</v>
      </c>
    </row>
    <row r="22" spans="2:20" x14ac:dyDescent="0.25">
      <c r="B22" s="28" t="s">
        <v>48</v>
      </c>
      <c r="C22" s="29" t="s">
        <v>69</v>
      </c>
      <c r="D22" s="28" t="s">
        <v>55</v>
      </c>
      <c r="E22" s="30">
        <v>317</v>
      </c>
      <c r="F22" s="30">
        <v>84</v>
      </c>
      <c r="G22" s="30">
        <v>2168</v>
      </c>
      <c r="H22" s="31">
        <f t="shared" si="1"/>
        <v>0.26498422712933756</v>
      </c>
      <c r="I22" s="32">
        <f t="shared" si="2"/>
        <v>182112</v>
      </c>
      <c r="K22" s="18">
        <f t="shared" si="0"/>
        <v>0.21958509180476798</v>
      </c>
      <c r="L22" s="25">
        <v>1</v>
      </c>
      <c r="M22" s="18">
        <f>$G$3</f>
        <v>1.2742039442752304</v>
      </c>
      <c r="N22" s="18">
        <f>$I$3</f>
        <v>0.93870978158338481</v>
      </c>
      <c r="P22" s="18">
        <f t="shared" si="3"/>
        <v>0.26264742047943135</v>
      </c>
      <c r="Q22" s="26">
        <f t="shared" si="4"/>
        <v>83.259232291979743</v>
      </c>
      <c r="R22" s="26">
        <f t="shared" si="5"/>
        <v>22.062383320272232</v>
      </c>
      <c r="T22" s="26">
        <f t="shared" si="6"/>
        <v>6.5907021016147968E-3</v>
      </c>
    </row>
    <row r="23" spans="2:20" x14ac:dyDescent="0.25">
      <c r="B23" s="20" t="s">
        <v>48</v>
      </c>
      <c r="C23" s="22" t="s">
        <v>49</v>
      </c>
      <c r="D23" s="20" t="s">
        <v>56</v>
      </c>
      <c r="E23" s="23">
        <v>1624</v>
      </c>
      <c r="F23" s="23">
        <v>434</v>
      </c>
      <c r="G23" s="23">
        <v>2019</v>
      </c>
      <c r="H23" s="18">
        <f t="shared" si="1"/>
        <v>0.26724137931034481</v>
      </c>
      <c r="I23" s="24">
        <f t="shared" si="2"/>
        <v>876246</v>
      </c>
      <c r="K23" s="18">
        <f t="shared" si="0"/>
        <v>0.21958509180476798</v>
      </c>
      <c r="L23" s="25">
        <v>1</v>
      </c>
      <c r="M23" s="18">
        <f>$D$3</f>
        <v>1.648715250562462</v>
      </c>
      <c r="N23" s="18">
        <f>$J$3</f>
        <v>0.71603713806835856</v>
      </c>
      <c r="P23" s="18">
        <f t="shared" si="3"/>
        <v>0.25922928060980965</v>
      </c>
      <c r="Q23" s="26">
        <f t="shared" si="4"/>
        <v>420.9883517103309</v>
      </c>
      <c r="R23" s="26">
        <f t="shared" si="5"/>
        <v>112.5055077846574</v>
      </c>
      <c r="T23" s="26">
        <f t="shared" si="6"/>
        <v>0.40215599915348943</v>
      </c>
    </row>
    <row r="24" spans="2:20" x14ac:dyDescent="0.25">
      <c r="B24" s="20" t="s">
        <v>48</v>
      </c>
      <c r="C24" s="22" t="s">
        <v>51</v>
      </c>
      <c r="D24" s="20" t="s">
        <v>56</v>
      </c>
      <c r="E24" s="23">
        <v>1626</v>
      </c>
      <c r="F24" s="23">
        <v>256</v>
      </c>
      <c r="G24" s="23">
        <v>2075</v>
      </c>
      <c r="H24" s="18">
        <f t="shared" si="1"/>
        <v>0.15744157441574416</v>
      </c>
      <c r="I24" s="24">
        <f t="shared" si="2"/>
        <v>531200</v>
      </c>
      <c r="K24" s="18">
        <f t="shared" si="0"/>
        <v>0.21958509180476798</v>
      </c>
      <c r="L24" s="25">
        <v>1</v>
      </c>
      <c r="M24" s="25">
        <v>1</v>
      </c>
      <c r="N24" s="18">
        <f>$J$3</f>
        <v>0.71603713806835856</v>
      </c>
      <c r="P24" s="18">
        <f t="shared" si="3"/>
        <v>0.15723108069836383</v>
      </c>
      <c r="Q24" s="26">
        <f t="shared" si="4"/>
        <v>255.65773721553958</v>
      </c>
      <c r="R24" s="26">
        <f t="shared" si="5"/>
        <v>40.251156658781142</v>
      </c>
      <c r="T24" s="26">
        <f t="shared" si="6"/>
        <v>4.5820562640682392E-4</v>
      </c>
    </row>
    <row r="25" spans="2:20" x14ac:dyDescent="0.25">
      <c r="B25" s="20" t="s">
        <v>48</v>
      </c>
      <c r="C25" s="22" t="s">
        <v>52</v>
      </c>
      <c r="D25" s="20" t="s">
        <v>56</v>
      </c>
      <c r="E25" s="23">
        <v>1138</v>
      </c>
      <c r="F25" s="23">
        <v>198</v>
      </c>
      <c r="G25" s="23">
        <v>1472</v>
      </c>
      <c r="H25" s="18">
        <f t="shared" si="1"/>
        <v>0.17398945518453426</v>
      </c>
      <c r="I25" s="24">
        <f t="shared" si="2"/>
        <v>291456</v>
      </c>
      <c r="K25" s="18">
        <f t="shared" si="0"/>
        <v>0.21958509180476798</v>
      </c>
      <c r="L25" s="25">
        <v>1</v>
      </c>
      <c r="M25" s="18">
        <f>$E$3</f>
        <v>1.0841257213479174</v>
      </c>
      <c r="N25" s="18">
        <f>$J$3</f>
        <v>0.71603713806835856</v>
      </c>
      <c r="P25" s="18">
        <f t="shared" si="3"/>
        <v>0.17045825878042631</v>
      </c>
      <c r="Q25" s="26">
        <f t="shared" si="4"/>
        <v>193.98149849212513</v>
      </c>
      <c r="R25" s="26">
        <f t="shared" si="5"/>
        <v>33.750735238524406</v>
      </c>
      <c r="T25" s="26">
        <f t="shared" si="6"/>
        <v>8.3246879183419595E-2</v>
      </c>
    </row>
    <row r="26" spans="2:20" x14ac:dyDescent="0.25">
      <c r="B26" s="20" t="s">
        <v>48</v>
      </c>
      <c r="C26" s="22" t="s">
        <v>53</v>
      </c>
      <c r="D26" s="20" t="s">
        <v>56</v>
      </c>
      <c r="E26" s="23">
        <v>1197</v>
      </c>
      <c r="F26" s="23">
        <v>231</v>
      </c>
      <c r="G26" s="23">
        <v>1821</v>
      </c>
      <c r="H26" s="18">
        <f t="shared" si="1"/>
        <v>0.19298245614035087</v>
      </c>
      <c r="I26" s="24">
        <f t="shared" si="2"/>
        <v>420651</v>
      </c>
      <c r="K26" s="18">
        <f t="shared" si="0"/>
        <v>0.21958509180476798</v>
      </c>
      <c r="L26" s="25">
        <v>1</v>
      </c>
      <c r="M26" s="18">
        <f>$F$3</f>
        <v>1.1753285796881423</v>
      </c>
      <c r="N26" s="18">
        <f>$J$3</f>
        <v>0.71603713806835856</v>
      </c>
      <c r="P26" s="18">
        <f t="shared" si="3"/>
        <v>0.18479818276003965</v>
      </c>
      <c r="Q26" s="26">
        <f t="shared" si="4"/>
        <v>221.20342476376746</v>
      </c>
      <c r="R26" s="26">
        <f t="shared" si="5"/>
        <v>42.688380217569161</v>
      </c>
      <c r="T26" s="26">
        <f t="shared" si="6"/>
        <v>0.4338670907182301</v>
      </c>
    </row>
    <row r="27" spans="2:20" x14ac:dyDescent="0.25">
      <c r="B27" s="28" t="s">
        <v>48</v>
      </c>
      <c r="C27" s="29" t="s">
        <v>69</v>
      </c>
      <c r="D27" s="28" t="s">
        <v>56</v>
      </c>
      <c r="E27" s="30">
        <v>631</v>
      </c>
      <c r="F27" s="30">
        <v>119</v>
      </c>
      <c r="G27" s="30">
        <v>2231</v>
      </c>
      <c r="H27" s="31">
        <f t="shared" si="1"/>
        <v>0.18858954041204437</v>
      </c>
      <c r="I27" s="32">
        <f t="shared" si="2"/>
        <v>265489</v>
      </c>
      <c r="K27" s="18">
        <f t="shared" si="0"/>
        <v>0.21958509180476798</v>
      </c>
      <c r="L27" s="25">
        <v>1</v>
      </c>
      <c r="M27" s="18">
        <f>$G$3</f>
        <v>1.2742039442752304</v>
      </c>
      <c r="N27" s="18">
        <f>$J$3</f>
        <v>0.71603713806835856</v>
      </c>
      <c r="P27" s="18">
        <f t="shared" si="3"/>
        <v>0.20034446318851226</v>
      </c>
      <c r="Q27" s="26">
        <f t="shared" si="4"/>
        <v>126.41735627195123</v>
      </c>
      <c r="R27" s="26">
        <f t="shared" si="5"/>
        <v>23.84099111943296</v>
      </c>
      <c r="T27" s="26">
        <f t="shared" si="6"/>
        <v>0.43520269437291831</v>
      </c>
    </row>
    <row r="28" spans="2:20" x14ac:dyDescent="0.25">
      <c r="B28" s="20" t="s">
        <v>48</v>
      </c>
      <c r="C28" s="22" t="s">
        <v>49</v>
      </c>
      <c r="D28" s="20" t="s">
        <v>57</v>
      </c>
      <c r="E28" s="23">
        <v>1234</v>
      </c>
      <c r="F28" s="23">
        <v>310</v>
      </c>
      <c r="G28" s="23">
        <v>1873</v>
      </c>
      <c r="H28" s="18">
        <f t="shared" si="1"/>
        <v>0.25121555915721233</v>
      </c>
      <c r="I28" s="24">
        <f t="shared" si="2"/>
        <v>580630</v>
      </c>
      <c r="K28" s="18">
        <f t="shared" si="0"/>
        <v>0.21958509180476798</v>
      </c>
      <c r="L28" s="25">
        <v>1</v>
      </c>
      <c r="M28" s="18">
        <f>$D$3</f>
        <v>1.648715250562462</v>
      </c>
      <c r="N28" s="18">
        <f>$K$3</f>
        <v>0.67864366892963668</v>
      </c>
      <c r="P28" s="18">
        <f t="shared" si="3"/>
        <v>0.24569159996591744</v>
      </c>
      <c r="Q28" s="26">
        <f t="shared" si="4"/>
        <v>303.18343435794213</v>
      </c>
      <c r="R28" s="26">
        <f t="shared" si="5"/>
        <v>76.164395989434411</v>
      </c>
      <c r="T28" s="26">
        <f t="shared" si="6"/>
        <v>0.15325892475255079</v>
      </c>
    </row>
    <row r="29" spans="2:20" x14ac:dyDescent="0.25">
      <c r="B29" s="20" t="s">
        <v>48</v>
      </c>
      <c r="C29" s="22" t="s">
        <v>51</v>
      </c>
      <c r="D29" s="20" t="s">
        <v>57</v>
      </c>
      <c r="E29" s="23">
        <v>1396</v>
      </c>
      <c r="F29" s="23">
        <v>219</v>
      </c>
      <c r="G29" s="23">
        <v>1933</v>
      </c>
      <c r="H29" s="18">
        <f t="shared" si="1"/>
        <v>0.15687679083094555</v>
      </c>
      <c r="I29" s="24">
        <f t="shared" si="2"/>
        <v>423327</v>
      </c>
      <c r="K29" s="18">
        <f t="shared" si="0"/>
        <v>0.21958509180476798</v>
      </c>
      <c r="L29" s="25">
        <v>1</v>
      </c>
      <c r="M29" s="25">
        <v>1</v>
      </c>
      <c r="N29" s="18">
        <f>$K$3</f>
        <v>0.67864366892963668</v>
      </c>
      <c r="P29" s="18">
        <f t="shared" si="3"/>
        <v>0.14902003234463884</v>
      </c>
      <c r="Q29" s="26">
        <f t="shared" si="4"/>
        <v>208.03196515311583</v>
      </c>
      <c r="R29" s="26">
        <f t="shared" si="5"/>
        <v>32.635387083475905</v>
      </c>
      <c r="T29" s="26">
        <f t="shared" si="6"/>
        <v>0.57826588483132246</v>
      </c>
    </row>
    <row r="30" spans="2:20" x14ac:dyDescent="0.25">
      <c r="B30" s="20" t="s">
        <v>48</v>
      </c>
      <c r="C30" s="22" t="s">
        <v>52</v>
      </c>
      <c r="D30" s="20" t="s">
        <v>57</v>
      </c>
      <c r="E30" s="23">
        <v>961</v>
      </c>
      <c r="F30" s="23">
        <v>163</v>
      </c>
      <c r="G30" s="23">
        <v>2067</v>
      </c>
      <c r="H30" s="18">
        <f t="shared" si="1"/>
        <v>0.1696149843912591</v>
      </c>
      <c r="I30" s="24">
        <f t="shared" si="2"/>
        <v>336921</v>
      </c>
      <c r="K30" s="18">
        <f t="shared" si="0"/>
        <v>0.21958509180476798</v>
      </c>
      <c r="L30" s="25">
        <v>1</v>
      </c>
      <c r="M30" s="18">
        <f>$E$3</f>
        <v>1.0841257213479174</v>
      </c>
      <c r="N30" s="18">
        <f>$K$3</f>
        <v>0.67864366892963668</v>
      </c>
      <c r="P30" s="18">
        <f t="shared" si="3"/>
        <v>0.16155645006092156</v>
      </c>
      <c r="Q30" s="26">
        <f t="shared" si="4"/>
        <v>155.25574850854562</v>
      </c>
      <c r="R30" s="26">
        <f t="shared" si="5"/>
        <v>26.333701359930213</v>
      </c>
      <c r="T30" s="26">
        <f t="shared" si="6"/>
        <v>0.3862879908732802</v>
      </c>
    </row>
    <row r="31" spans="2:20" x14ac:dyDescent="0.25">
      <c r="B31" s="20" t="s">
        <v>48</v>
      </c>
      <c r="C31" s="22" t="s">
        <v>53</v>
      </c>
      <c r="D31" s="20" t="s">
        <v>57</v>
      </c>
      <c r="E31" s="23">
        <v>994</v>
      </c>
      <c r="F31" s="23">
        <v>174</v>
      </c>
      <c r="G31" s="23">
        <v>1804</v>
      </c>
      <c r="H31" s="18">
        <f t="shared" si="1"/>
        <v>0.1750503018108652</v>
      </c>
      <c r="I31" s="24">
        <f t="shared" si="2"/>
        <v>313896</v>
      </c>
      <c r="K31" s="18">
        <f t="shared" si="0"/>
        <v>0.21958509180476798</v>
      </c>
      <c r="L31" s="25">
        <v>1</v>
      </c>
      <c r="M31" s="18">
        <f>$F$3</f>
        <v>1.1753285796881423</v>
      </c>
      <c r="N31" s="18">
        <f>$K$3</f>
        <v>0.67864366892963668</v>
      </c>
      <c r="P31" s="18">
        <f t="shared" si="3"/>
        <v>0.17514750296070539</v>
      </c>
      <c r="Q31" s="26">
        <f t="shared" si="4"/>
        <v>174.09661794294115</v>
      </c>
      <c r="R31" s="26">
        <f t="shared" si="5"/>
        <v>30.475665515162738</v>
      </c>
      <c r="T31" s="26">
        <f t="shared" si="6"/>
        <v>5.3619806108117604E-5</v>
      </c>
    </row>
    <row r="32" spans="2:20" x14ac:dyDescent="0.25">
      <c r="B32" s="28" t="s">
        <v>48</v>
      </c>
      <c r="C32" s="29" t="s">
        <v>69</v>
      </c>
      <c r="D32" s="28" t="s">
        <v>57</v>
      </c>
      <c r="E32" s="30">
        <v>515</v>
      </c>
      <c r="F32" s="30">
        <v>89</v>
      </c>
      <c r="G32" s="30">
        <v>1694</v>
      </c>
      <c r="H32" s="31">
        <f t="shared" si="1"/>
        <v>0.17281553398058253</v>
      </c>
      <c r="I32" s="32">
        <f t="shared" si="2"/>
        <v>150766</v>
      </c>
      <c r="K32" s="18">
        <f t="shared" si="0"/>
        <v>0.21958509180476798</v>
      </c>
      <c r="L32" s="25">
        <v>1</v>
      </c>
      <c r="M32" s="18">
        <f>$G$3</f>
        <v>1.2742039442752304</v>
      </c>
      <c r="N32" s="18">
        <f>$K$3</f>
        <v>0.67864366892963668</v>
      </c>
      <c r="P32" s="18">
        <f t="shared" si="3"/>
        <v>0.18988191298956122</v>
      </c>
      <c r="Q32" s="26">
        <f t="shared" si="4"/>
        <v>97.789185189624035</v>
      </c>
      <c r="R32" s="26">
        <f t="shared" si="5"/>
        <v>16.899490256070948</v>
      </c>
      <c r="T32" s="26">
        <f t="shared" si="6"/>
        <v>0.78996236800327801</v>
      </c>
    </row>
    <row r="33" spans="2:20" x14ac:dyDescent="0.25">
      <c r="B33" s="20" t="s">
        <v>48</v>
      </c>
      <c r="C33" s="22" t="s">
        <v>49</v>
      </c>
      <c r="D33" s="20" t="s">
        <v>58</v>
      </c>
      <c r="E33" s="23">
        <v>5413</v>
      </c>
      <c r="F33" s="23">
        <v>1050</v>
      </c>
      <c r="G33" s="23">
        <v>1648</v>
      </c>
      <c r="H33" s="18">
        <f t="shared" si="1"/>
        <v>0.19397746166635876</v>
      </c>
      <c r="I33" s="24">
        <f t="shared" si="2"/>
        <v>1730400</v>
      </c>
      <c r="K33" s="18">
        <f t="shared" si="0"/>
        <v>0.21958509180476798</v>
      </c>
      <c r="L33" s="25">
        <v>1</v>
      </c>
      <c r="M33" s="18">
        <f>$D$3</f>
        <v>1.648715250562462</v>
      </c>
      <c r="N33" s="18">
        <f>$L$3</f>
        <v>0.45870994642445406</v>
      </c>
      <c r="P33" s="18">
        <f t="shared" si="3"/>
        <v>0.1660682709013668</v>
      </c>
      <c r="Q33" s="26">
        <f t="shared" si="4"/>
        <v>898.92755038909854</v>
      </c>
      <c r="R33" s="26">
        <f t="shared" si="5"/>
        <v>174.37168444643515</v>
      </c>
      <c r="T33" s="26">
        <f t="shared" si="6"/>
        <v>25.389014967401469</v>
      </c>
    </row>
    <row r="34" spans="2:20" x14ac:dyDescent="0.25">
      <c r="B34" s="20" t="s">
        <v>48</v>
      </c>
      <c r="C34" s="22" t="s">
        <v>51</v>
      </c>
      <c r="D34" s="20" t="s">
        <v>58</v>
      </c>
      <c r="E34" s="23">
        <v>13020</v>
      </c>
      <c r="F34" s="23">
        <v>1274</v>
      </c>
      <c r="G34" s="23">
        <v>1676</v>
      </c>
      <c r="H34" s="18">
        <f t="shared" si="1"/>
        <v>9.7849462365591403E-2</v>
      </c>
      <c r="I34" s="24">
        <f t="shared" si="2"/>
        <v>2135224</v>
      </c>
      <c r="K34" s="18">
        <f t="shared" si="0"/>
        <v>0.21958509180476798</v>
      </c>
      <c r="L34" s="25">
        <v>1</v>
      </c>
      <c r="M34" s="25">
        <v>1</v>
      </c>
      <c r="N34" s="18">
        <f>$L$3</f>
        <v>0.45870994642445406</v>
      </c>
      <c r="P34" s="18">
        <f t="shared" si="3"/>
        <v>0.10072586569737395</v>
      </c>
      <c r="Q34" s="26">
        <f t="shared" si="4"/>
        <v>1311.4507713798089</v>
      </c>
      <c r="R34" s="26">
        <f t="shared" si="5"/>
        <v>128.32475289845442</v>
      </c>
      <c r="T34" s="26">
        <f t="shared" si="6"/>
        <v>1.0694723031555695</v>
      </c>
    </row>
    <row r="35" spans="2:20" x14ac:dyDescent="0.25">
      <c r="B35" s="20" t="s">
        <v>48</v>
      </c>
      <c r="C35" s="22" t="s">
        <v>52</v>
      </c>
      <c r="D35" s="20" t="s">
        <v>58</v>
      </c>
      <c r="E35" s="23">
        <v>8354</v>
      </c>
      <c r="F35" s="23">
        <v>855</v>
      </c>
      <c r="G35" s="23">
        <v>1994</v>
      </c>
      <c r="H35" s="18">
        <f t="shared" si="1"/>
        <v>0.10234618146995451</v>
      </c>
      <c r="I35" s="24">
        <f t="shared" si="2"/>
        <v>1704870</v>
      </c>
      <c r="K35" s="18">
        <f t="shared" si="0"/>
        <v>0.21958509180476798</v>
      </c>
      <c r="L35" s="25">
        <v>1</v>
      </c>
      <c r="M35" s="18">
        <f>$E$3</f>
        <v>1.0841257213479174</v>
      </c>
      <c r="N35" s="18">
        <f>$L$3</f>
        <v>0.45870994642445406</v>
      </c>
      <c r="P35" s="18">
        <f t="shared" si="3"/>
        <v>0.10919950180755898</v>
      </c>
      <c r="Q35" s="26">
        <f t="shared" si="4"/>
        <v>912.25263810034778</v>
      </c>
      <c r="R35" s="26">
        <f t="shared" si="5"/>
        <v>93.365574045462935</v>
      </c>
      <c r="T35" s="26">
        <f t="shared" si="6"/>
        <v>3.593154387884411</v>
      </c>
    </row>
    <row r="36" spans="2:20" x14ac:dyDescent="0.25">
      <c r="B36" s="20" t="s">
        <v>48</v>
      </c>
      <c r="C36" s="22" t="s">
        <v>53</v>
      </c>
      <c r="D36" s="20" t="s">
        <v>58</v>
      </c>
      <c r="E36" s="23">
        <v>7995</v>
      </c>
      <c r="F36" s="23">
        <v>896</v>
      </c>
      <c r="G36" s="23">
        <v>1892</v>
      </c>
      <c r="H36" s="18">
        <f t="shared" si="1"/>
        <v>0.11207004377736085</v>
      </c>
      <c r="I36" s="24">
        <f t="shared" si="2"/>
        <v>1695232</v>
      </c>
      <c r="K36" s="18">
        <f t="shared" si="0"/>
        <v>0.21958509180476798</v>
      </c>
      <c r="L36" s="25">
        <v>1</v>
      </c>
      <c r="M36" s="18">
        <f>$F$3</f>
        <v>1.1753285796881423</v>
      </c>
      <c r="N36" s="18">
        <f>$L$3</f>
        <v>0.45870994642445406</v>
      </c>
      <c r="P36" s="18">
        <f t="shared" si="3"/>
        <v>0.11838598866795309</v>
      </c>
      <c r="Q36" s="26">
        <f t="shared" si="4"/>
        <v>946.49597940028502</v>
      </c>
      <c r="R36" s="26">
        <f t="shared" si="5"/>
        <v>106.07384584648597</v>
      </c>
      <c r="T36" s="26">
        <f t="shared" si="6"/>
        <v>2.6939828494671803</v>
      </c>
    </row>
    <row r="37" spans="2:20" x14ac:dyDescent="0.25">
      <c r="B37" s="29" t="s">
        <v>48</v>
      </c>
      <c r="C37" s="29" t="s">
        <v>69</v>
      </c>
      <c r="D37" s="29" t="s">
        <v>58</v>
      </c>
      <c r="E37" s="30">
        <v>3800</v>
      </c>
      <c r="F37" s="30">
        <v>491</v>
      </c>
      <c r="G37" s="30">
        <v>1967</v>
      </c>
      <c r="H37" s="31">
        <f t="shared" si="1"/>
        <v>0.12921052631578947</v>
      </c>
      <c r="I37" s="32">
        <f t="shared" si="2"/>
        <v>965797</v>
      </c>
      <c r="K37" s="18">
        <f t="shared" si="0"/>
        <v>0.21958509180476798</v>
      </c>
      <c r="L37" s="25">
        <v>1</v>
      </c>
      <c r="M37" s="18">
        <f>$G$3</f>
        <v>1.2742039442752304</v>
      </c>
      <c r="N37" s="18">
        <f>$L$3</f>
        <v>0.45870994642445406</v>
      </c>
      <c r="P37" s="18">
        <f t="shared" si="3"/>
        <v>0.12834529536213102</v>
      </c>
      <c r="Q37" s="26">
        <f t="shared" si="4"/>
        <v>487.71212237609785</v>
      </c>
      <c r="R37" s="26">
        <f t="shared" si="5"/>
        <v>63.01754002280633</v>
      </c>
      <c r="T37" s="26">
        <f t="shared" si="6"/>
        <v>2.2165000158475091E-2</v>
      </c>
    </row>
    <row r="38" spans="2:20" x14ac:dyDescent="0.25">
      <c r="B38" s="20" t="s">
        <v>59</v>
      </c>
      <c r="C38" s="22" t="s">
        <v>49</v>
      </c>
      <c r="D38" s="20" t="s">
        <v>50</v>
      </c>
      <c r="E38" s="23">
        <v>745</v>
      </c>
      <c r="F38" s="23">
        <v>227</v>
      </c>
      <c r="G38" s="23">
        <v>2391</v>
      </c>
      <c r="H38" s="18">
        <f t="shared" si="1"/>
        <v>0.30469798657718122</v>
      </c>
      <c r="I38" s="24">
        <f t="shared" si="2"/>
        <v>542757</v>
      </c>
      <c r="K38" s="18">
        <f t="shared" si="0"/>
        <v>0.21958509180476798</v>
      </c>
      <c r="L38" s="18">
        <f t="shared" ref="L38:L67" si="7">$C$3</f>
        <v>0.85854219375553487</v>
      </c>
      <c r="M38" s="18">
        <f>$D$3</f>
        <v>1.648715250562462</v>
      </c>
      <c r="N38" s="25">
        <v>1</v>
      </c>
      <c r="P38" s="18">
        <f t="shared" si="3"/>
        <v>0.3108208547126613</v>
      </c>
      <c r="Q38" s="26">
        <f t="shared" si="4"/>
        <v>231.56153676093265</v>
      </c>
      <c r="R38" s="26">
        <f t="shared" si="5"/>
        <v>70.556334019774113</v>
      </c>
      <c r="T38" s="26">
        <f t="shared" si="6"/>
        <v>8.9857831798819177E-2</v>
      </c>
    </row>
    <row r="39" spans="2:20" x14ac:dyDescent="0.25">
      <c r="B39" s="20" t="s">
        <v>59</v>
      </c>
      <c r="C39" s="22" t="s">
        <v>51</v>
      </c>
      <c r="D39" s="20" t="s">
        <v>50</v>
      </c>
      <c r="E39" s="23">
        <v>298</v>
      </c>
      <c r="F39" s="23">
        <v>61</v>
      </c>
      <c r="G39" s="23">
        <v>1176</v>
      </c>
      <c r="H39" s="18">
        <f t="shared" si="1"/>
        <v>0.20469798657718122</v>
      </c>
      <c r="I39" s="24">
        <f t="shared" si="2"/>
        <v>71736</v>
      </c>
      <c r="K39" s="18">
        <f t="shared" si="0"/>
        <v>0.21958509180476798</v>
      </c>
      <c r="L39" s="18">
        <f t="shared" si="7"/>
        <v>0.85854219375553487</v>
      </c>
      <c r="M39" s="25">
        <v>1</v>
      </c>
      <c r="N39" s="25">
        <v>1</v>
      </c>
      <c r="P39" s="18">
        <f t="shared" si="3"/>
        <v>0.18852306643407601</v>
      </c>
      <c r="Q39" s="26">
        <f t="shared" si="4"/>
        <v>56.179873797354652</v>
      </c>
      <c r="R39" s="26">
        <f t="shared" si="5"/>
        <v>11.499907052478637</v>
      </c>
      <c r="T39" s="26">
        <f t="shared" si="6"/>
        <v>0.41355765043605819</v>
      </c>
    </row>
    <row r="40" spans="2:20" x14ac:dyDescent="0.25">
      <c r="B40" s="20" t="s">
        <v>59</v>
      </c>
      <c r="C40" s="22" t="s">
        <v>52</v>
      </c>
      <c r="D40" s="20" t="s">
        <v>50</v>
      </c>
      <c r="E40" s="23">
        <v>253</v>
      </c>
      <c r="F40" s="23">
        <v>77</v>
      </c>
      <c r="G40" s="23">
        <v>2013</v>
      </c>
      <c r="H40" s="18">
        <f t="shared" si="1"/>
        <v>0.30434782608695654</v>
      </c>
      <c r="I40" s="24">
        <f t="shared" si="2"/>
        <v>155001</v>
      </c>
      <c r="K40" s="18">
        <f t="shared" si="0"/>
        <v>0.21958509180476798</v>
      </c>
      <c r="L40" s="18">
        <f t="shared" si="7"/>
        <v>0.85854219375553487</v>
      </c>
      <c r="M40" s="18">
        <f>$E$3</f>
        <v>1.0841257213479174</v>
      </c>
      <c r="N40" s="25">
        <v>1</v>
      </c>
      <c r="P40" s="18">
        <f t="shared" si="3"/>
        <v>0.20438270538856401</v>
      </c>
      <c r="Q40" s="26">
        <f t="shared" si="4"/>
        <v>51.708824463306698</v>
      </c>
      <c r="R40" s="26">
        <f t="shared" si="5"/>
        <v>15.737468314919429</v>
      </c>
      <c r="T40" s="26">
        <f t="shared" si="6"/>
        <v>12.370104458316078</v>
      </c>
    </row>
    <row r="41" spans="2:20" x14ac:dyDescent="0.25">
      <c r="B41" s="20" t="s">
        <v>59</v>
      </c>
      <c r="C41" s="22" t="s">
        <v>53</v>
      </c>
      <c r="D41" s="20" t="s">
        <v>50</v>
      </c>
      <c r="E41" s="23">
        <v>313</v>
      </c>
      <c r="F41" s="23">
        <v>71</v>
      </c>
      <c r="G41" s="23">
        <v>1903</v>
      </c>
      <c r="H41" s="18">
        <f t="shared" si="1"/>
        <v>0.2268370607028754</v>
      </c>
      <c r="I41" s="24">
        <f t="shared" si="2"/>
        <v>135113</v>
      </c>
      <c r="K41" s="18">
        <f t="shared" si="0"/>
        <v>0.21958509180476798</v>
      </c>
      <c r="L41" s="18">
        <f t="shared" si="7"/>
        <v>0.85854219375553487</v>
      </c>
      <c r="M41" s="18">
        <f>$F$3</f>
        <v>1.1753285796881423</v>
      </c>
      <c r="N41" s="25">
        <v>1</v>
      </c>
      <c r="P41" s="18">
        <f t="shared" si="3"/>
        <v>0.22157654791041587</v>
      </c>
      <c r="Q41" s="26">
        <f t="shared" si="4"/>
        <v>69.353459495960166</v>
      </c>
      <c r="R41" s="26">
        <f t="shared" si="5"/>
        <v>15.731934901639526</v>
      </c>
      <c r="T41" s="26">
        <f t="shared" si="6"/>
        <v>3.9090993457963998E-2</v>
      </c>
    </row>
    <row r="42" spans="2:20" x14ac:dyDescent="0.25">
      <c r="B42" s="28" t="s">
        <v>59</v>
      </c>
      <c r="C42" s="29" t="s">
        <v>69</v>
      </c>
      <c r="D42" s="28" t="s">
        <v>50</v>
      </c>
      <c r="E42" s="30">
        <v>190</v>
      </c>
      <c r="F42" s="30">
        <v>48</v>
      </c>
      <c r="G42" s="30">
        <v>1250</v>
      </c>
      <c r="H42" s="31">
        <f t="shared" si="1"/>
        <v>0.25263157894736843</v>
      </c>
      <c r="I42" s="32">
        <f t="shared" si="2"/>
        <v>60000</v>
      </c>
      <c r="K42" s="18">
        <f t="shared" si="0"/>
        <v>0.21958509180476798</v>
      </c>
      <c r="L42" s="18">
        <f t="shared" si="7"/>
        <v>0.85854219375553487</v>
      </c>
      <c r="M42" s="18">
        <f>$G$3</f>
        <v>1.2742039442752304</v>
      </c>
      <c r="N42" s="25">
        <v>1</v>
      </c>
      <c r="P42" s="18">
        <f t="shared" si="3"/>
        <v>0.24021683483716097</v>
      </c>
      <c r="Q42" s="26">
        <f t="shared" si="4"/>
        <v>45.641198619060582</v>
      </c>
      <c r="R42" s="26">
        <f t="shared" si="5"/>
        <v>11.530408072183727</v>
      </c>
      <c r="T42" s="26">
        <f t="shared" si="6"/>
        <v>0.12190617518966963</v>
      </c>
    </row>
    <row r="43" spans="2:20" x14ac:dyDescent="0.25">
      <c r="B43" s="20" t="s">
        <v>59</v>
      </c>
      <c r="C43" s="22" t="s">
        <v>49</v>
      </c>
      <c r="D43" s="20" t="s">
        <v>54</v>
      </c>
      <c r="E43" s="23">
        <v>553</v>
      </c>
      <c r="F43" s="23">
        <v>151</v>
      </c>
      <c r="G43" s="23">
        <v>2690</v>
      </c>
      <c r="H43" s="18">
        <f t="shared" si="1"/>
        <v>0.27305605786618448</v>
      </c>
      <c r="I43" s="24">
        <f t="shared" si="2"/>
        <v>406190</v>
      </c>
      <c r="K43" s="18">
        <f t="shared" si="0"/>
        <v>0.21958509180476798</v>
      </c>
      <c r="L43" s="18">
        <f t="shared" si="7"/>
        <v>0.85854219375553487</v>
      </c>
      <c r="M43" s="18">
        <f>$D$3</f>
        <v>1.648715250562462</v>
      </c>
      <c r="N43" s="18">
        <f>$H$3</f>
        <v>0.99007245651428832</v>
      </c>
      <c r="P43" s="18">
        <f t="shared" si="3"/>
        <v>0.30773516716123528</v>
      </c>
      <c r="Q43" s="26">
        <f t="shared" si="4"/>
        <v>170.1775474401631</v>
      </c>
      <c r="R43" s="26">
        <f t="shared" si="5"/>
        <v>46.468010241346526</v>
      </c>
      <c r="T43" s="26">
        <f t="shared" si="6"/>
        <v>2.1611448240492614</v>
      </c>
    </row>
    <row r="44" spans="2:20" x14ac:dyDescent="0.25">
      <c r="B44" s="20" t="s">
        <v>59</v>
      </c>
      <c r="C44" s="22" t="s">
        <v>51</v>
      </c>
      <c r="D44" s="20" t="s">
        <v>54</v>
      </c>
      <c r="E44" s="23">
        <v>241</v>
      </c>
      <c r="F44" s="23">
        <v>44</v>
      </c>
      <c r="G44" s="23">
        <v>1537</v>
      </c>
      <c r="H44" s="18">
        <f t="shared" si="1"/>
        <v>0.18257261410788381</v>
      </c>
      <c r="I44" s="24">
        <f t="shared" si="2"/>
        <v>67628</v>
      </c>
      <c r="K44" s="18">
        <f t="shared" si="0"/>
        <v>0.21958509180476798</v>
      </c>
      <c r="L44" s="18">
        <f t="shared" si="7"/>
        <v>0.85854219375553487</v>
      </c>
      <c r="M44" s="25">
        <v>1</v>
      </c>
      <c r="N44" s="18">
        <f>$H$3</f>
        <v>0.99007245651428832</v>
      </c>
      <c r="P44" s="18">
        <f t="shared" si="3"/>
        <v>0.18665149549399201</v>
      </c>
      <c r="Q44" s="26">
        <f t="shared" si="4"/>
        <v>44.983010414052075</v>
      </c>
      <c r="R44" s="26">
        <f t="shared" si="5"/>
        <v>8.212665801735648</v>
      </c>
      <c r="T44" s="26">
        <f t="shared" si="6"/>
        <v>2.148165418988875E-2</v>
      </c>
    </row>
    <row r="45" spans="2:20" x14ac:dyDescent="0.25">
      <c r="B45" s="20" t="s">
        <v>59</v>
      </c>
      <c r="C45" s="22" t="s">
        <v>52</v>
      </c>
      <c r="D45" s="20" t="s">
        <v>54</v>
      </c>
      <c r="E45" s="23">
        <v>200</v>
      </c>
      <c r="F45" s="23">
        <v>45</v>
      </c>
      <c r="G45" s="23">
        <v>3177</v>
      </c>
      <c r="H45" s="18">
        <f t="shared" si="1"/>
        <v>0.22500000000000001</v>
      </c>
      <c r="I45" s="24">
        <f t="shared" si="2"/>
        <v>142965</v>
      </c>
      <c r="K45" s="18">
        <f t="shared" si="0"/>
        <v>0.21958509180476798</v>
      </c>
      <c r="L45" s="18">
        <f t="shared" si="7"/>
        <v>0.85854219375553487</v>
      </c>
      <c r="M45" s="18">
        <f>$E$3</f>
        <v>1.0841257213479174</v>
      </c>
      <c r="N45" s="18">
        <f>$H$3</f>
        <v>0.99007245651428832</v>
      </c>
      <c r="P45" s="18">
        <f t="shared" si="3"/>
        <v>0.20235368719309166</v>
      </c>
      <c r="Q45" s="26">
        <f t="shared" si="4"/>
        <v>40.470737438618329</v>
      </c>
      <c r="R45" s="26">
        <f t="shared" si="5"/>
        <v>9.1059159236891247</v>
      </c>
      <c r="T45" s="26">
        <f t="shared" si="6"/>
        <v>0.50689017913368695</v>
      </c>
    </row>
    <row r="46" spans="2:20" x14ac:dyDescent="0.25">
      <c r="B46" s="20" t="s">
        <v>59</v>
      </c>
      <c r="C46" s="22" t="s">
        <v>53</v>
      </c>
      <c r="D46" s="20" t="s">
        <v>54</v>
      </c>
      <c r="E46" s="23">
        <v>243</v>
      </c>
      <c r="F46" s="23">
        <v>71</v>
      </c>
      <c r="G46" s="23">
        <v>2792</v>
      </c>
      <c r="H46" s="18">
        <f t="shared" si="1"/>
        <v>0.29218106995884774</v>
      </c>
      <c r="I46" s="24">
        <f t="shared" si="2"/>
        <v>198232</v>
      </c>
      <c r="K46" s="18">
        <f t="shared" si="0"/>
        <v>0.21958509180476798</v>
      </c>
      <c r="L46" s="18">
        <f t="shared" si="7"/>
        <v>0.85854219375553487</v>
      </c>
      <c r="M46" s="18">
        <f>$F$3</f>
        <v>1.1753285796881423</v>
      </c>
      <c r="N46" s="18">
        <f>$H$3</f>
        <v>0.99007245651428832</v>
      </c>
      <c r="P46" s="18">
        <f t="shared" si="3"/>
        <v>0.21937683709562134</v>
      </c>
      <c r="Q46" s="26">
        <f t="shared" si="4"/>
        <v>53.308571414235985</v>
      </c>
      <c r="R46" s="26">
        <f t="shared" si="5"/>
        <v>15.575755433789114</v>
      </c>
      <c r="T46" s="26">
        <f t="shared" si="6"/>
        <v>5.8712255290638957</v>
      </c>
    </row>
    <row r="47" spans="2:20" x14ac:dyDescent="0.25">
      <c r="B47" s="28" t="s">
        <v>59</v>
      </c>
      <c r="C47" s="29" t="s">
        <v>69</v>
      </c>
      <c r="D47" s="28" t="s">
        <v>54</v>
      </c>
      <c r="E47" s="30">
        <v>145</v>
      </c>
      <c r="F47" s="30">
        <v>37</v>
      </c>
      <c r="G47" s="30">
        <v>1630</v>
      </c>
      <c r="H47" s="31">
        <f t="shared" si="1"/>
        <v>0.25517241379310346</v>
      </c>
      <c r="I47" s="32">
        <f t="shared" si="2"/>
        <v>60310</v>
      </c>
      <c r="K47" s="18">
        <f t="shared" si="0"/>
        <v>0.21958509180476798</v>
      </c>
      <c r="L47" s="18">
        <f t="shared" si="7"/>
        <v>0.85854219375553487</v>
      </c>
      <c r="M47" s="18">
        <f>$G$3</f>
        <v>1.2742039442752304</v>
      </c>
      <c r="N47" s="18">
        <f>$H$3</f>
        <v>0.99007245651428832</v>
      </c>
      <c r="P47" s="18">
        <f t="shared" si="3"/>
        <v>0.23783207176331503</v>
      </c>
      <c r="Q47" s="26">
        <f t="shared" si="4"/>
        <v>34.48565040568068</v>
      </c>
      <c r="R47" s="26">
        <f t="shared" si="5"/>
        <v>8.7997866552426558</v>
      </c>
      <c r="T47" s="26">
        <f t="shared" si="6"/>
        <v>0.18332128894435293</v>
      </c>
    </row>
    <row r="48" spans="2:20" x14ac:dyDescent="0.25">
      <c r="B48" s="20" t="s">
        <v>59</v>
      </c>
      <c r="C48" s="22" t="s">
        <v>49</v>
      </c>
      <c r="D48" s="20" t="s">
        <v>55</v>
      </c>
      <c r="E48" s="23">
        <v>541</v>
      </c>
      <c r="F48" s="23">
        <v>130</v>
      </c>
      <c r="G48" s="23">
        <v>1606</v>
      </c>
      <c r="H48" s="18">
        <f t="shared" si="1"/>
        <v>0.24029574861367836</v>
      </c>
      <c r="I48" s="24">
        <f t="shared" si="2"/>
        <v>208780</v>
      </c>
      <c r="K48" s="18">
        <f t="shared" si="0"/>
        <v>0.21958509180476798</v>
      </c>
      <c r="L48" s="18">
        <f t="shared" si="7"/>
        <v>0.85854219375553487</v>
      </c>
      <c r="M48" s="18">
        <f>$D$3</f>
        <v>1.648715250562462</v>
      </c>
      <c r="N48" s="18">
        <f>$I$3</f>
        <v>0.93870978158338481</v>
      </c>
      <c r="P48" s="18">
        <f t="shared" si="3"/>
        <v>0.29177057663888328</v>
      </c>
      <c r="Q48" s="26">
        <f t="shared" si="4"/>
        <v>157.84788196163586</v>
      </c>
      <c r="R48" s="26">
        <f t="shared" si="5"/>
        <v>37.930174963054824</v>
      </c>
      <c r="T48" s="26">
        <f t="shared" si="6"/>
        <v>4.9129866052791673</v>
      </c>
    </row>
    <row r="49" spans="2:20" x14ac:dyDescent="0.25">
      <c r="B49" s="20" t="s">
        <v>59</v>
      </c>
      <c r="C49" s="22" t="s">
        <v>51</v>
      </c>
      <c r="D49" s="20" t="s">
        <v>55</v>
      </c>
      <c r="E49" s="23">
        <v>281</v>
      </c>
      <c r="F49" s="23">
        <v>60</v>
      </c>
      <c r="G49" s="23">
        <v>3742</v>
      </c>
      <c r="H49" s="18">
        <f t="shared" si="1"/>
        <v>0.21352313167259787</v>
      </c>
      <c r="I49" s="24">
        <f t="shared" si="2"/>
        <v>224520</v>
      </c>
      <c r="K49" s="18">
        <f t="shared" si="0"/>
        <v>0.21958509180476798</v>
      </c>
      <c r="L49" s="18">
        <f t="shared" si="7"/>
        <v>0.85854219375553487</v>
      </c>
      <c r="M49" s="25">
        <v>1</v>
      </c>
      <c r="N49" s="18">
        <f>$I$3</f>
        <v>0.93870978158338481</v>
      </c>
      <c r="P49" s="18">
        <f t="shared" si="3"/>
        <v>0.17696844651576144</v>
      </c>
      <c r="Q49" s="26">
        <f t="shared" si="4"/>
        <v>49.728133470928967</v>
      </c>
      <c r="R49" s="26">
        <f t="shared" si="5"/>
        <v>10.618106790945687</v>
      </c>
      <c r="T49" s="26">
        <f t="shared" si="6"/>
        <v>2.1217615588313121</v>
      </c>
    </row>
    <row r="50" spans="2:20" x14ac:dyDescent="0.25">
      <c r="B50" s="20" t="s">
        <v>59</v>
      </c>
      <c r="C50" s="22" t="s">
        <v>52</v>
      </c>
      <c r="D50" s="20" t="s">
        <v>55</v>
      </c>
      <c r="E50" s="23">
        <v>223</v>
      </c>
      <c r="F50" s="23">
        <v>56</v>
      </c>
      <c r="G50" s="23">
        <v>2280</v>
      </c>
      <c r="H50" s="18">
        <f t="shared" si="1"/>
        <v>0.25112107623318386</v>
      </c>
      <c r="I50" s="24">
        <f t="shared" si="2"/>
        <v>127680</v>
      </c>
      <c r="K50" s="18">
        <f t="shared" si="0"/>
        <v>0.21958509180476798</v>
      </c>
      <c r="L50" s="18">
        <f t="shared" si="7"/>
        <v>0.85854219375553487</v>
      </c>
      <c r="M50" s="18">
        <f>$E$3</f>
        <v>1.0841257213479174</v>
      </c>
      <c r="N50" s="18">
        <f>$I$3</f>
        <v>0.93870978158338481</v>
      </c>
      <c r="P50" s="18">
        <f t="shared" si="3"/>
        <v>0.1918560447347202</v>
      </c>
      <c r="Q50" s="26">
        <f t="shared" si="4"/>
        <v>42.783897975842606</v>
      </c>
      <c r="R50" s="26">
        <f t="shared" si="5"/>
        <v>10.743938505144332</v>
      </c>
      <c r="T50" s="26">
        <f t="shared" si="6"/>
        <v>4.0825020855173078</v>
      </c>
    </row>
    <row r="51" spans="2:20" x14ac:dyDescent="0.25">
      <c r="B51" s="20" t="s">
        <v>59</v>
      </c>
      <c r="C51" s="22" t="s">
        <v>53</v>
      </c>
      <c r="D51" s="20" t="s">
        <v>55</v>
      </c>
      <c r="E51" s="23">
        <v>262</v>
      </c>
      <c r="F51" s="23">
        <v>58</v>
      </c>
      <c r="G51" s="23">
        <v>2164</v>
      </c>
      <c r="H51" s="18">
        <f t="shared" si="1"/>
        <v>0.22137404580152673</v>
      </c>
      <c r="I51" s="24">
        <f t="shared" si="2"/>
        <v>125512</v>
      </c>
      <c r="K51" s="18">
        <f t="shared" si="0"/>
        <v>0.21958509180476798</v>
      </c>
      <c r="L51" s="18">
        <f t="shared" si="7"/>
        <v>0.85854219375553487</v>
      </c>
      <c r="M51" s="18">
        <f>$F$3</f>
        <v>1.1753285796881423</v>
      </c>
      <c r="N51" s="18">
        <f>$I$3</f>
        <v>0.93870978158338481</v>
      </c>
      <c r="P51" s="18">
        <f t="shared" si="3"/>
        <v>0.20799607289298688</v>
      </c>
      <c r="Q51" s="26">
        <f t="shared" si="4"/>
        <v>54.494971097962562</v>
      </c>
      <c r="R51" s="26">
        <f t="shared" si="5"/>
        <v>12.063772227793239</v>
      </c>
      <c r="T51" s="26">
        <f t="shared" si="6"/>
        <v>0.22543782218056968</v>
      </c>
    </row>
    <row r="52" spans="2:20" x14ac:dyDescent="0.25">
      <c r="B52" s="28" t="s">
        <v>59</v>
      </c>
      <c r="C52" s="29" t="s">
        <v>69</v>
      </c>
      <c r="D52" s="28" t="s">
        <v>55</v>
      </c>
      <c r="E52" s="30">
        <v>152</v>
      </c>
      <c r="F52" s="30">
        <v>46</v>
      </c>
      <c r="G52" s="30">
        <v>1439</v>
      </c>
      <c r="H52" s="31">
        <f t="shared" si="1"/>
        <v>0.30263157894736842</v>
      </c>
      <c r="I52" s="32">
        <f t="shared" si="2"/>
        <v>66194</v>
      </c>
      <c r="K52" s="18">
        <f t="shared" si="0"/>
        <v>0.21958509180476798</v>
      </c>
      <c r="L52" s="18">
        <f t="shared" si="7"/>
        <v>0.85854219375553487</v>
      </c>
      <c r="M52" s="18">
        <f>$G$3</f>
        <v>1.2742039442752304</v>
      </c>
      <c r="N52" s="18">
        <f>$I$3</f>
        <v>0.93870978158338481</v>
      </c>
      <c r="P52" s="18">
        <f t="shared" si="3"/>
        <v>0.22549389256264341</v>
      </c>
      <c r="Q52" s="26">
        <f t="shared" si="4"/>
        <v>34.2750716695218</v>
      </c>
      <c r="R52" s="26">
        <f t="shared" si="5"/>
        <v>10.372719057881596</v>
      </c>
      <c r="T52" s="26">
        <f t="shared" si="6"/>
        <v>4.0109017329085672</v>
      </c>
    </row>
    <row r="53" spans="2:20" x14ac:dyDescent="0.25">
      <c r="B53" s="20" t="s">
        <v>59</v>
      </c>
      <c r="C53" s="22" t="s">
        <v>49</v>
      </c>
      <c r="D53" s="20" t="s">
        <v>56</v>
      </c>
      <c r="E53" s="23">
        <v>939</v>
      </c>
      <c r="F53" s="23">
        <v>220</v>
      </c>
      <c r="G53" s="23">
        <v>3097</v>
      </c>
      <c r="H53" s="18">
        <f t="shared" si="1"/>
        <v>0.23429179978700745</v>
      </c>
      <c r="I53" s="24">
        <f t="shared" si="2"/>
        <v>681340</v>
      </c>
      <c r="K53" s="18">
        <f t="shared" si="0"/>
        <v>0.21958509180476798</v>
      </c>
      <c r="L53" s="18">
        <f t="shared" si="7"/>
        <v>0.85854219375553487</v>
      </c>
      <c r="M53" s="18">
        <f>$D$3</f>
        <v>1.648715250562462</v>
      </c>
      <c r="N53" s="18">
        <f>$J$3</f>
        <v>0.71603713806835856</v>
      </c>
      <c r="P53" s="18">
        <f t="shared" si="3"/>
        <v>0.22255927526041508</v>
      </c>
      <c r="Q53" s="26">
        <f t="shared" si="4"/>
        <v>208.98315946952977</v>
      </c>
      <c r="R53" s="26">
        <f t="shared" si="5"/>
        <v>48.963040557291315</v>
      </c>
      <c r="T53" s="26">
        <f t="shared" si="6"/>
        <v>0.58076820917959082</v>
      </c>
    </row>
    <row r="54" spans="2:20" x14ac:dyDescent="0.25">
      <c r="B54" s="20" t="s">
        <v>59</v>
      </c>
      <c r="C54" s="22" t="s">
        <v>51</v>
      </c>
      <c r="D54" s="20" t="s">
        <v>56</v>
      </c>
      <c r="E54" s="23">
        <v>976</v>
      </c>
      <c r="F54" s="23">
        <v>107</v>
      </c>
      <c r="G54" s="23">
        <v>1744</v>
      </c>
      <c r="H54" s="18">
        <f t="shared" si="1"/>
        <v>0.1096311475409836</v>
      </c>
      <c r="I54" s="24">
        <f t="shared" si="2"/>
        <v>186608</v>
      </c>
      <c r="K54" s="18">
        <f t="shared" si="0"/>
        <v>0.21958509180476798</v>
      </c>
      <c r="L54" s="18">
        <f t="shared" si="7"/>
        <v>0.85854219375553487</v>
      </c>
      <c r="M54" s="25">
        <v>1</v>
      </c>
      <c r="N54" s="18">
        <f>$J$3</f>
        <v>0.71603713806835856</v>
      </c>
      <c r="P54" s="18">
        <f t="shared" si="3"/>
        <v>0.13498951694932682</v>
      </c>
      <c r="Q54" s="26">
        <f t="shared" si="4"/>
        <v>131.74976854254297</v>
      </c>
      <c r="R54" s="26">
        <f t="shared" si="5"/>
        <v>14.443878313577969</v>
      </c>
      <c r="T54" s="26">
        <f t="shared" si="6"/>
        <v>4.649351947147081</v>
      </c>
    </row>
    <row r="55" spans="2:20" x14ac:dyDescent="0.25">
      <c r="B55" s="20" t="s">
        <v>59</v>
      </c>
      <c r="C55" s="22" t="s">
        <v>52</v>
      </c>
      <c r="D55" s="20" t="s">
        <v>56</v>
      </c>
      <c r="E55" s="23">
        <v>679</v>
      </c>
      <c r="F55" s="23">
        <v>83</v>
      </c>
      <c r="G55" s="23">
        <v>2438</v>
      </c>
      <c r="H55" s="18">
        <f t="shared" si="1"/>
        <v>0.12223858615611193</v>
      </c>
      <c r="I55" s="24">
        <f t="shared" si="2"/>
        <v>202354</v>
      </c>
      <c r="K55" s="18">
        <f t="shared" si="0"/>
        <v>0.21958509180476798</v>
      </c>
      <c r="L55" s="18">
        <f t="shared" si="7"/>
        <v>0.85854219375553487</v>
      </c>
      <c r="M55" s="18">
        <f>$E$3</f>
        <v>1.0841257213479174</v>
      </c>
      <c r="N55" s="18">
        <f>$J$3</f>
        <v>0.71603713806835856</v>
      </c>
      <c r="P55" s="18">
        <f t="shared" si="3"/>
        <v>0.14634560743709585</v>
      </c>
      <c r="Q55" s="26">
        <f t="shared" si="4"/>
        <v>99.368667449788077</v>
      </c>
      <c r="R55" s="26">
        <f t="shared" si="5"/>
        <v>12.146685417278956</v>
      </c>
      <c r="T55" s="26">
        <f t="shared" si="6"/>
        <v>2.6963557120974873</v>
      </c>
    </row>
    <row r="56" spans="2:20" x14ac:dyDescent="0.25">
      <c r="B56" s="20" t="s">
        <v>59</v>
      </c>
      <c r="C56" s="22" t="s">
        <v>53</v>
      </c>
      <c r="D56" s="20" t="s">
        <v>56</v>
      </c>
      <c r="E56" s="23">
        <v>711</v>
      </c>
      <c r="F56" s="23">
        <v>109</v>
      </c>
      <c r="G56" s="23">
        <v>2316</v>
      </c>
      <c r="H56" s="18">
        <f t="shared" si="1"/>
        <v>0.15330520393811534</v>
      </c>
      <c r="I56" s="24">
        <f t="shared" si="2"/>
        <v>252444</v>
      </c>
      <c r="K56" s="18">
        <f t="shared" si="0"/>
        <v>0.21958509180476798</v>
      </c>
      <c r="L56" s="18">
        <f t="shared" si="7"/>
        <v>0.85854219375553487</v>
      </c>
      <c r="M56" s="18">
        <f>$F$3</f>
        <v>1.1753285796881423</v>
      </c>
      <c r="N56" s="18">
        <f>$J$3</f>
        <v>0.71603713806835856</v>
      </c>
      <c r="P56" s="18">
        <f t="shared" si="3"/>
        <v>0.1586570372288407</v>
      </c>
      <c r="Q56" s="26">
        <f t="shared" si="4"/>
        <v>112.80515346970573</v>
      </c>
      <c r="R56" s="26">
        <f t="shared" si="5"/>
        <v>17.293617057943635</v>
      </c>
      <c r="T56" s="26">
        <f t="shared" si="6"/>
        <v>0.12835577526962894</v>
      </c>
    </row>
    <row r="57" spans="2:20" x14ac:dyDescent="0.25">
      <c r="B57" s="28" t="s">
        <v>59</v>
      </c>
      <c r="C57" s="29" t="s">
        <v>69</v>
      </c>
      <c r="D57" s="28" t="s">
        <v>56</v>
      </c>
      <c r="E57" s="30">
        <v>373</v>
      </c>
      <c r="F57" s="30">
        <v>73</v>
      </c>
      <c r="G57" s="30">
        <v>2596</v>
      </c>
      <c r="H57" s="31">
        <f t="shared" si="1"/>
        <v>0.19571045576407506</v>
      </c>
      <c r="I57" s="32">
        <f t="shared" si="2"/>
        <v>189508</v>
      </c>
      <c r="K57" s="18">
        <f t="shared" si="0"/>
        <v>0.21958509180476798</v>
      </c>
      <c r="L57" s="18">
        <f t="shared" si="7"/>
        <v>0.85854219375553487</v>
      </c>
      <c r="M57" s="18">
        <f>$G$3</f>
        <v>1.2742039442752304</v>
      </c>
      <c r="N57" s="18">
        <f>$J$3</f>
        <v>0.71603713806835856</v>
      </c>
      <c r="P57" s="18">
        <f t="shared" si="3"/>
        <v>0.17200417493264031</v>
      </c>
      <c r="Q57" s="26">
        <f t="shared" si="4"/>
        <v>64.157557249874841</v>
      </c>
      <c r="R57" s="26">
        <f t="shared" si="5"/>
        <v>12.556304770082743</v>
      </c>
      <c r="T57" s="26">
        <f t="shared" si="6"/>
        <v>1.2186996690774647</v>
      </c>
    </row>
    <row r="58" spans="2:20" x14ac:dyDescent="0.25">
      <c r="B58" s="20" t="s">
        <v>59</v>
      </c>
      <c r="C58" s="22" t="s">
        <v>49</v>
      </c>
      <c r="D58" s="20" t="s">
        <v>57</v>
      </c>
      <c r="E58" s="23">
        <v>742</v>
      </c>
      <c r="F58" s="23">
        <v>172</v>
      </c>
      <c r="G58" s="23">
        <v>2200</v>
      </c>
      <c r="H58" s="18">
        <f t="shared" si="1"/>
        <v>0.23180592991913745</v>
      </c>
      <c r="I58" s="24">
        <f t="shared" si="2"/>
        <v>378400</v>
      </c>
      <c r="K58" s="18">
        <f t="shared" si="0"/>
        <v>0.21958509180476798</v>
      </c>
      <c r="L58" s="18">
        <f t="shared" si="7"/>
        <v>0.85854219375553487</v>
      </c>
      <c r="M58" s="18">
        <f>$D$3</f>
        <v>1.648715250562462</v>
      </c>
      <c r="N58" s="18">
        <f>$K$3</f>
        <v>0.67864366892963668</v>
      </c>
      <c r="P58" s="18">
        <f t="shared" si="3"/>
        <v>0.21093660522204602</v>
      </c>
      <c r="Q58" s="26">
        <f t="shared" si="4"/>
        <v>156.51496107475813</v>
      </c>
      <c r="R58" s="26">
        <f t="shared" si="5"/>
        <v>36.281096098191917</v>
      </c>
      <c r="T58" s="26">
        <f t="shared" si="6"/>
        <v>1.5320352052588999</v>
      </c>
    </row>
    <row r="59" spans="2:20" x14ac:dyDescent="0.25">
      <c r="B59" s="20" t="s">
        <v>59</v>
      </c>
      <c r="C59" s="22" t="s">
        <v>51</v>
      </c>
      <c r="D59" s="20" t="s">
        <v>57</v>
      </c>
      <c r="E59" s="23">
        <v>870</v>
      </c>
      <c r="F59" s="23">
        <v>97</v>
      </c>
      <c r="G59" s="23">
        <v>2598</v>
      </c>
      <c r="H59" s="18">
        <f t="shared" si="1"/>
        <v>0.11149425287356322</v>
      </c>
      <c r="I59" s="24">
        <f t="shared" si="2"/>
        <v>252006</v>
      </c>
      <c r="K59" s="18">
        <f t="shared" si="0"/>
        <v>0.21958509180476798</v>
      </c>
      <c r="L59" s="18">
        <f t="shared" si="7"/>
        <v>0.85854219375553487</v>
      </c>
      <c r="M59" s="25">
        <v>1</v>
      </c>
      <c r="N59" s="18">
        <f>$K$3</f>
        <v>0.67864366892963668</v>
      </c>
      <c r="P59" s="18">
        <f t="shared" si="3"/>
        <v>0.12793998548268698</v>
      </c>
      <c r="Q59" s="26">
        <f t="shared" si="4"/>
        <v>111.30778736993767</v>
      </c>
      <c r="R59" s="26">
        <f t="shared" si="5"/>
        <v>12.410178591820637</v>
      </c>
      <c r="T59" s="26">
        <f t="shared" si="6"/>
        <v>1.8391595436442694</v>
      </c>
    </row>
    <row r="60" spans="2:20" x14ac:dyDescent="0.25">
      <c r="B60" s="20" t="s">
        <v>59</v>
      </c>
      <c r="C60" s="22" t="s">
        <v>52</v>
      </c>
      <c r="D60" s="20" t="s">
        <v>57</v>
      </c>
      <c r="E60" s="23">
        <v>596</v>
      </c>
      <c r="F60" s="23">
        <v>76</v>
      </c>
      <c r="G60" s="23">
        <v>2101</v>
      </c>
      <c r="H60" s="18">
        <f t="shared" si="1"/>
        <v>0.12751677852348994</v>
      </c>
      <c r="I60" s="24">
        <f t="shared" si="2"/>
        <v>159676</v>
      </c>
      <c r="K60" s="18">
        <f t="shared" si="0"/>
        <v>0.21958509180476798</v>
      </c>
      <c r="L60" s="18">
        <f t="shared" si="7"/>
        <v>0.85854219375553487</v>
      </c>
      <c r="M60" s="18">
        <f>$E$3</f>
        <v>1.0841257213479174</v>
      </c>
      <c r="N60" s="18">
        <f>$K$3</f>
        <v>0.67864366892963668</v>
      </c>
      <c r="P60" s="18">
        <f t="shared" si="3"/>
        <v>0.13870302905066009</v>
      </c>
      <c r="Q60" s="26">
        <f t="shared" si="4"/>
        <v>82.667005314193418</v>
      </c>
      <c r="R60" s="26">
        <f t="shared" si="5"/>
        <v>10.541430207850167</v>
      </c>
      <c r="T60" s="26">
        <f t="shared" si="6"/>
        <v>0.5376868279012359</v>
      </c>
    </row>
    <row r="61" spans="2:20" x14ac:dyDescent="0.25">
      <c r="B61" s="20" t="s">
        <v>59</v>
      </c>
      <c r="C61" s="22" t="s">
        <v>53</v>
      </c>
      <c r="D61" s="20" t="s">
        <v>57</v>
      </c>
      <c r="E61" s="23">
        <v>614</v>
      </c>
      <c r="F61" s="23">
        <v>86</v>
      </c>
      <c r="G61" s="23">
        <v>1317</v>
      </c>
      <c r="H61" s="18">
        <f t="shared" si="1"/>
        <v>0.14006514657980457</v>
      </c>
      <c r="I61" s="24">
        <f t="shared" si="2"/>
        <v>113262</v>
      </c>
      <c r="K61" s="18">
        <f t="shared" si="0"/>
        <v>0.21958509180476798</v>
      </c>
      <c r="L61" s="18">
        <f t="shared" si="7"/>
        <v>0.85854219375553487</v>
      </c>
      <c r="M61" s="18">
        <f>$F$3</f>
        <v>1.1753285796881423</v>
      </c>
      <c r="N61" s="18">
        <f>$K$3</f>
        <v>0.67864366892963668</v>
      </c>
      <c r="P61" s="18">
        <f t="shared" si="3"/>
        <v>0.15037152142268803</v>
      </c>
      <c r="Q61" s="26">
        <f t="shared" si="4"/>
        <v>92.32811415353045</v>
      </c>
      <c r="R61" s="26">
        <f t="shared" si="5"/>
        <v>12.931950842351171</v>
      </c>
      <c r="T61" s="26">
        <f t="shared" si="6"/>
        <v>0.43372518877102134</v>
      </c>
    </row>
    <row r="62" spans="2:20" x14ac:dyDescent="0.25">
      <c r="B62" s="28" t="s">
        <v>59</v>
      </c>
      <c r="C62" s="29" t="s">
        <v>69</v>
      </c>
      <c r="D62" s="28" t="s">
        <v>57</v>
      </c>
      <c r="E62" s="30">
        <v>317</v>
      </c>
      <c r="F62" s="30">
        <v>43</v>
      </c>
      <c r="G62" s="30">
        <v>2253</v>
      </c>
      <c r="H62" s="31">
        <f t="shared" si="1"/>
        <v>0.13564668769716087</v>
      </c>
      <c r="I62" s="32">
        <f t="shared" si="2"/>
        <v>96879</v>
      </c>
      <c r="K62" s="18">
        <f t="shared" si="0"/>
        <v>0.21958509180476798</v>
      </c>
      <c r="L62" s="18">
        <f t="shared" si="7"/>
        <v>0.85854219375553487</v>
      </c>
      <c r="M62" s="18">
        <f>$G$3</f>
        <v>1.2742039442752304</v>
      </c>
      <c r="N62" s="18">
        <f>$K$3</f>
        <v>0.67864366892963668</v>
      </c>
      <c r="P62" s="18">
        <f t="shared" si="3"/>
        <v>0.16302163413255549</v>
      </c>
      <c r="Q62" s="26">
        <f t="shared" si="4"/>
        <v>51.677858020020089</v>
      </c>
      <c r="R62" s="26">
        <f t="shared" si="5"/>
        <v>7.009930267699886</v>
      </c>
      <c r="T62" s="26">
        <f t="shared" si="6"/>
        <v>1.4572047430149604</v>
      </c>
    </row>
    <row r="63" spans="2:20" x14ac:dyDescent="0.25">
      <c r="B63" s="20" t="s">
        <v>59</v>
      </c>
      <c r="C63" s="22" t="s">
        <v>49</v>
      </c>
      <c r="D63" s="20" t="s">
        <v>58</v>
      </c>
      <c r="E63" s="23">
        <v>4480</v>
      </c>
      <c r="F63" s="23">
        <v>661</v>
      </c>
      <c r="G63" s="23">
        <v>2255</v>
      </c>
      <c r="H63" s="18">
        <f t="shared" si="1"/>
        <v>0.14754464285714286</v>
      </c>
      <c r="I63" s="24">
        <f t="shared" si="2"/>
        <v>1490555</v>
      </c>
      <c r="K63" s="18">
        <f t="shared" si="0"/>
        <v>0.21958509180476798</v>
      </c>
      <c r="L63" s="18">
        <f t="shared" si="7"/>
        <v>0.85854219375553487</v>
      </c>
      <c r="M63" s="18">
        <f>$D$3</f>
        <v>1.648715250562462</v>
      </c>
      <c r="N63" s="18">
        <f>$L$3</f>
        <v>0.45870994642445406</v>
      </c>
      <c r="P63" s="18">
        <f t="shared" si="3"/>
        <v>0.14257661761284787</v>
      </c>
      <c r="Q63" s="26">
        <f t="shared" si="4"/>
        <v>638.74324690555852</v>
      </c>
      <c r="R63" s="26">
        <f t="shared" si="5"/>
        <v>94.243144242092441</v>
      </c>
      <c r="T63" s="26">
        <f t="shared" si="6"/>
        <v>0.77552766421681218</v>
      </c>
    </row>
    <row r="64" spans="2:20" x14ac:dyDescent="0.25">
      <c r="B64" s="20" t="s">
        <v>59</v>
      </c>
      <c r="C64" s="22" t="s">
        <v>51</v>
      </c>
      <c r="D64" s="20" t="s">
        <v>58</v>
      </c>
      <c r="E64" s="23">
        <v>9334</v>
      </c>
      <c r="F64" s="23">
        <v>801</v>
      </c>
      <c r="G64" s="23">
        <v>1756</v>
      </c>
      <c r="H64" s="18">
        <f t="shared" si="1"/>
        <v>8.5815298907220908E-2</v>
      </c>
      <c r="I64" s="24">
        <f t="shared" si="2"/>
        <v>1406556</v>
      </c>
      <c r="K64" s="18">
        <f t="shared" si="0"/>
        <v>0.21958509180476798</v>
      </c>
      <c r="L64" s="18">
        <f t="shared" si="7"/>
        <v>0.85854219375553487</v>
      </c>
      <c r="M64" s="25">
        <v>1</v>
      </c>
      <c r="N64" s="18">
        <f>$L$3</f>
        <v>0.45870994642445406</v>
      </c>
      <c r="P64" s="18">
        <f t="shared" si="3"/>
        <v>8.6477405703748803E-2</v>
      </c>
      <c r="Q64" s="26">
        <f t="shared" si="4"/>
        <v>807.18010483879129</v>
      </c>
      <c r="R64" s="26">
        <f t="shared" si="5"/>
        <v>69.26840196870279</v>
      </c>
      <c r="T64" s="26">
        <f t="shared" si="6"/>
        <v>4.7317439552204459E-2</v>
      </c>
    </row>
    <row r="65" spans="2:20" x14ac:dyDescent="0.25">
      <c r="B65" s="20" t="s">
        <v>59</v>
      </c>
      <c r="C65" s="22" t="s">
        <v>52</v>
      </c>
      <c r="D65" s="20" t="s">
        <v>58</v>
      </c>
      <c r="E65" s="23">
        <v>6049</v>
      </c>
      <c r="F65" s="23">
        <v>572</v>
      </c>
      <c r="G65" s="23">
        <v>1968</v>
      </c>
      <c r="H65" s="18">
        <f t="shared" si="1"/>
        <v>9.4561084476773014E-2</v>
      </c>
      <c r="I65" s="24">
        <f t="shared" si="2"/>
        <v>1125696</v>
      </c>
      <c r="K65" s="18">
        <f t="shared" si="0"/>
        <v>0.21958509180476798</v>
      </c>
      <c r="L65" s="18">
        <f t="shared" si="7"/>
        <v>0.85854219375553487</v>
      </c>
      <c r="M65" s="18">
        <f>$E$3</f>
        <v>1.0841257213479174</v>
      </c>
      <c r="N65" s="18">
        <f>$L$3</f>
        <v>0.45870994642445406</v>
      </c>
      <c r="P65" s="18">
        <f t="shared" si="3"/>
        <v>9.3752379838873176E-2</v>
      </c>
      <c r="Q65" s="26">
        <f t="shared" si="4"/>
        <v>567.10814564534382</v>
      </c>
      <c r="R65" s="26">
        <f t="shared" si="5"/>
        <v>53.626361267835456</v>
      </c>
      <c r="T65" s="26">
        <f t="shared" si="6"/>
        <v>4.2196958747501387E-2</v>
      </c>
    </row>
    <row r="66" spans="2:20" x14ac:dyDescent="0.25">
      <c r="B66" s="20" t="s">
        <v>59</v>
      </c>
      <c r="C66" s="22" t="s">
        <v>53</v>
      </c>
      <c r="D66" s="20" t="s">
        <v>58</v>
      </c>
      <c r="E66" s="23">
        <v>5857</v>
      </c>
      <c r="F66" s="23">
        <v>556</v>
      </c>
      <c r="G66" s="23">
        <v>1807</v>
      </c>
      <c r="H66" s="18">
        <f t="shared" si="1"/>
        <v>9.4929144613283251E-2</v>
      </c>
      <c r="I66" s="24">
        <f t="shared" si="2"/>
        <v>1004692</v>
      </c>
      <c r="K66" s="18">
        <f t="shared" si="0"/>
        <v>0.21958509180476798</v>
      </c>
      <c r="L66" s="18">
        <f t="shared" si="7"/>
        <v>0.85854219375553487</v>
      </c>
      <c r="M66" s="18">
        <f>$F$3</f>
        <v>1.1753285796881423</v>
      </c>
      <c r="N66" s="18">
        <f>$L$3</f>
        <v>0.45870994642445406</v>
      </c>
      <c r="P66" s="18">
        <f t="shared" si="3"/>
        <v>0.10163936642090234</v>
      </c>
      <c r="Q66" s="26">
        <f t="shared" si="4"/>
        <v>595.30176912722493</v>
      </c>
      <c r="R66" s="26">
        <f t="shared" si="5"/>
        <v>56.511487730021699</v>
      </c>
      <c r="T66" s="26">
        <f t="shared" si="6"/>
        <v>2.5946992544542233</v>
      </c>
    </row>
    <row r="67" spans="2:20" x14ac:dyDescent="0.25">
      <c r="B67" s="20" t="s">
        <v>59</v>
      </c>
      <c r="C67" s="34" t="s">
        <v>69</v>
      </c>
      <c r="D67" s="34" t="s">
        <v>58</v>
      </c>
      <c r="E67" s="23">
        <v>2823</v>
      </c>
      <c r="F67" s="23">
        <v>302</v>
      </c>
      <c r="G67" s="23">
        <v>2111</v>
      </c>
      <c r="H67" s="18">
        <f t="shared" si="1"/>
        <v>0.10697839178179241</v>
      </c>
      <c r="I67" s="24">
        <f t="shared" si="2"/>
        <v>637522</v>
      </c>
      <c r="K67" s="18">
        <f t="shared" si="0"/>
        <v>0.21958509180476798</v>
      </c>
      <c r="L67" s="18">
        <f t="shared" si="7"/>
        <v>0.85854219375553487</v>
      </c>
      <c r="M67" s="18">
        <f>$G$3</f>
        <v>1.2742039442752304</v>
      </c>
      <c r="N67" s="18">
        <f>$L$3</f>
        <v>0.45870994642445406</v>
      </c>
      <c r="P67" s="18">
        <f t="shared" si="3"/>
        <v>0.11018985143840604</v>
      </c>
      <c r="Q67" s="26">
        <f t="shared" si="4"/>
        <v>311.06595061062023</v>
      </c>
      <c r="R67" s="26">
        <f t="shared" si="5"/>
        <v>33.277335134398626</v>
      </c>
      <c r="T67" s="26">
        <f t="shared" si="6"/>
        <v>0.26422519183749987</v>
      </c>
    </row>
  </sheetData>
  <mergeCells count="1">
    <mergeCell ref="K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37DB-01B4-4C45-AF0B-CBBBF5161767}">
  <sheetPr>
    <tabColor rgb="FFFFFFCC"/>
  </sheetPr>
  <dimension ref="B1:T67"/>
  <sheetViews>
    <sheetView zoomScale="85" zoomScaleNormal="85" workbookViewId="0"/>
  </sheetViews>
  <sheetFormatPr defaultRowHeight="13.8" x14ac:dyDescent="0.25"/>
  <cols>
    <col min="1" max="1" width="3.21875" style="2" customWidth="1"/>
    <col min="2" max="2" width="8.88671875" style="1"/>
    <col min="3" max="3" width="10" style="1" bestFit="1" customWidth="1"/>
    <col min="4" max="4" width="8.88671875" style="1"/>
    <col min="5" max="8" width="8.88671875" style="2"/>
    <col min="9" max="9" width="9.5546875" style="2" customWidth="1"/>
    <col min="10" max="10" width="6.33203125" style="2" customWidth="1"/>
    <col min="11" max="14" width="8.88671875" style="2"/>
    <col min="15" max="15" width="2.33203125" style="2" customWidth="1"/>
    <col min="16" max="18" width="13.109375" style="2" customWidth="1"/>
    <col min="19" max="19" width="6.44140625" style="2" customWidth="1"/>
    <col min="20" max="20" width="14.33203125" style="2" customWidth="1"/>
    <col min="21" max="21" width="13.21875" style="2" customWidth="1"/>
    <col min="22" max="16384" width="8.88671875" style="2"/>
  </cols>
  <sheetData>
    <row r="1" spans="2:20" ht="14.4" thickBot="1" x14ac:dyDescent="0.3"/>
    <row r="2" spans="2:20" x14ac:dyDescent="0.25">
      <c r="B2" s="3" t="s">
        <v>16</v>
      </c>
      <c r="C2" s="4" t="s">
        <v>17</v>
      </c>
      <c r="D2" s="4" t="s">
        <v>18</v>
      </c>
      <c r="E2" s="5" t="s">
        <v>19</v>
      </c>
      <c r="F2" s="5" t="s">
        <v>20</v>
      </c>
      <c r="G2" s="5" t="s">
        <v>70</v>
      </c>
      <c r="H2" s="4" t="s">
        <v>21</v>
      </c>
      <c r="I2" s="5" t="s">
        <v>22</v>
      </c>
      <c r="J2" s="5" t="s">
        <v>23</v>
      </c>
      <c r="K2" s="5" t="s">
        <v>24</v>
      </c>
      <c r="L2" s="6" t="s">
        <v>25</v>
      </c>
      <c r="Q2" s="7"/>
      <c r="R2" s="7"/>
    </row>
    <row r="3" spans="2:20" ht="14.4" thickBot="1" x14ac:dyDescent="0.3">
      <c r="B3" s="10">
        <v>0.25007203153952939</v>
      </c>
      <c r="C3" s="11">
        <v>0.85395616362050664</v>
      </c>
      <c r="D3" s="11">
        <v>1.6688020284732881</v>
      </c>
      <c r="E3" s="12">
        <v>1.0860723048176357</v>
      </c>
      <c r="F3" s="35">
        <f>E3^2</f>
        <v>1.1795530512918915</v>
      </c>
      <c r="G3" s="35">
        <f>E3^3</f>
        <v>1.2810799010712595</v>
      </c>
      <c r="H3" s="11">
        <v>0.84076033161848651</v>
      </c>
      <c r="I3" s="35">
        <f>H3^2</f>
        <v>0.70687793522322739</v>
      </c>
      <c r="J3" s="35">
        <f>H3^3</f>
        <v>0.59431492723207169</v>
      </c>
      <c r="K3" s="35">
        <f>H3^4</f>
        <v>0.49967641530545326</v>
      </c>
      <c r="L3" s="36">
        <f>H3^5</f>
        <v>0.42010810863414949</v>
      </c>
      <c r="Q3" s="14"/>
      <c r="R3" s="14"/>
      <c r="T3" s="9" t="s">
        <v>27</v>
      </c>
    </row>
    <row r="4" spans="2:20" ht="14.4" thickBot="1" x14ac:dyDescent="0.3">
      <c r="M4" s="14"/>
      <c r="Q4" s="14"/>
      <c r="R4" s="14"/>
      <c r="T4" s="15">
        <f>SUM(T8:T67)</f>
        <v>262.42634887625422</v>
      </c>
    </row>
    <row r="5" spans="2:20" x14ac:dyDescent="0.25">
      <c r="T5" s="19" t="s">
        <v>28</v>
      </c>
    </row>
    <row r="6" spans="2:20" ht="14.4" customHeight="1" x14ac:dyDescent="0.25">
      <c r="B6" s="20"/>
      <c r="C6" s="20"/>
      <c r="D6" s="20"/>
      <c r="E6" s="8"/>
      <c r="F6" s="8"/>
      <c r="G6" s="8"/>
      <c r="H6" s="8"/>
      <c r="I6" s="8"/>
      <c r="K6" s="97" t="s">
        <v>29</v>
      </c>
      <c r="L6" s="97"/>
      <c r="M6" s="97"/>
      <c r="N6" s="97"/>
      <c r="P6" s="8"/>
      <c r="Q6" s="8"/>
      <c r="R6" s="8"/>
      <c r="T6" s="9" t="s">
        <v>30</v>
      </c>
    </row>
    <row r="7" spans="2:20" x14ac:dyDescent="0.25"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21" t="s">
        <v>36</v>
      </c>
      <c r="H7" s="9" t="s">
        <v>37</v>
      </c>
      <c r="I7" s="9" t="s">
        <v>38</v>
      </c>
      <c r="K7" s="9" t="s">
        <v>16</v>
      </c>
      <c r="L7" s="9" t="s">
        <v>39</v>
      </c>
      <c r="M7" s="9" t="s">
        <v>40</v>
      </c>
      <c r="N7" s="9" t="s">
        <v>41</v>
      </c>
      <c r="P7" s="9" t="s">
        <v>42</v>
      </c>
      <c r="Q7" s="9" t="s">
        <v>43</v>
      </c>
      <c r="R7" s="9" t="s">
        <v>44</v>
      </c>
      <c r="T7" s="9" t="s">
        <v>45</v>
      </c>
    </row>
    <row r="8" spans="2:20" x14ac:dyDescent="0.25">
      <c r="B8" s="20" t="s">
        <v>48</v>
      </c>
      <c r="C8" s="22" t="s">
        <v>49</v>
      </c>
      <c r="D8" s="20" t="s">
        <v>50</v>
      </c>
      <c r="E8" s="23">
        <v>1528</v>
      </c>
      <c r="F8" s="23">
        <v>455</v>
      </c>
      <c r="G8" s="23">
        <v>2167</v>
      </c>
      <c r="H8" s="18">
        <f>F8/E8</f>
        <v>0.29777486910994766</v>
      </c>
      <c r="I8" s="24">
        <f>G8*F8</f>
        <v>985985</v>
      </c>
      <c r="K8" s="18">
        <f t="shared" ref="K8:K67" si="0">$B$3</f>
        <v>0.25007203153952939</v>
      </c>
      <c r="L8" s="25">
        <v>1</v>
      </c>
      <c r="M8" s="18">
        <f>$D$3</f>
        <v>1.6688020284732881</v>
      </c>
      <c r="N8" s="25">
        <v>1</v>
      </c>
      <c r="P8" s="18">
        <f>PRODUCT(K8:N8)</f>
        <v>0.41732071349760275</v>
      </c>
      <c r="Q8" s="26">
        <f>P8*E8</f>
        <v>637.66605022433703</v>
      </c>
      <c r="R8" s="26">
        <f>F8*P8</f>
        <v>189.88092464140925</v>
      </c>
      <c r="T8" s="26">
        <f>(F8-Q8)^2/Q8</f>
        <v>52.326583629191532</v>
      </c>
    </row>
    <row r="9" spans="2:20" x14ac:dyDescent="0.25">
      <c r="B9" s="20" t="s">
        <v>48</v>
      </c>
      <c r="C9" s="22" t="s">
        <v>51</v>
      </c>
      <c r="D9" s="20" t="s">
        <v>50</v>
      </c>
      <c r="E9" s="23">
        <v>754</v>
      </c>
      <c r="F9" s="23">
        <v>193</v>
      </c>
      <c r="G9" s="23">
        <v>2233</v>
      </c>
      <c r="H9" s="18">
        <f t="shared" ref="H9:H67" si="1">F9/E9</f>
        <v>0.25596816976127323</v>
      </c>
      <c r="I9" s="24">
        <f t="shared" ref="I9:I67" si="2">G9*F9</f>
        <v>430969</v>
      </c>
      <c r="K9" s="18">
        <f t="shared" si="0"/>
        <v>0.25007203153952939</v>
      </c>
      <c r="L9" s="25">
        <v>1</v>
      </c>
      <c r="M9" s="25">
        <v>1</v>
      </c>
      <c r="N9" s="25">
        <v>1</v>
      </c>
      <c r="P9" s="18">
        <f t="shared" ref="P9:P67" si="3">PRODUCT(K9:N9)</f>
        <v>0.25007203153952939</v>
      </c>
      <c r="Q9" s="26">
        <f t="shared" ref="Q9:Q67" si="4">P9*E9</f>
        <v>188.55431178080516</v>
      </c>
      <c r="R9" s="26">
        <f t="shared" ref="R9:R67" si="5">F9*P9</f>
        <v>48.263902087129175</v>
      </c>
      <c r="T9" s="26">
        <f t="shared" ref="T9:T67" si="6">(F9-Q9)^2/Q9</f>
        <v>0.10481936772288512</v>
      </c>
    </row>
    <row r="10" spans="2:20" x14ac:dyDescent="0.25">
      <c r="B10" s="20" t="s">
        <v>48</v>
      </c>
      <c r="C10" s="22" t="s">
        <v>52</v>
      </c>
      <c r="D10" s="20" t="s">
        <v>50</v>
      </c>
      <c r="E10" s="23">
        <v>605</v>
      </c>
      <c r="F10" s="23">
        <v>158</v>
      </c>
      <c r="G10" s="23">
        <v>2282</v>
      </c>
      <c r="H10" s="18">
        <f t="shared" si="1"/>
        <v>0.26115702479338843</v>
      </c>
      <c r="I10" s="24">
        <f t="shared" si="2"/>
        <v>360556</v>
      </c>
      <c r="K10" s="18">
        <f t="shared" si="0"/>
        <v>0.25007203153952939</v>
      </c>
      <c r="L10" s="25">
        <v>1</v>
      </c>
      <c r="M10" s="18">
        <f>$E$3</f>
        <v>1.0860723048176357</v>
      </c>
      <c r="N10" s="25">
        <v>1</v>
      </c>
      <c r="P10" s="18">
        <f t="shared" si="3"/>
        <v>0.27159630766456516</v>
      </c>
      <c r="Q10" s="26">
        <f t="shared" si="4"/>
        <v>164.31576613706193</v>
      </c>
      <c r="R10" s="26">
        <f t="shared" si="5"/>
        <v>42.912216611001298</v>
      </c>
      <c r="T10" s="26">
        <f t="shared" si="6"/>
        <v>0.24275760528533413</v>
      </c>
    </row>
    <row r="11" spans="2:20" x14ac:dyDescent="0.25">
      <c r="B11" s="20" t="s">
        <v>48</v>
      </c>
      <c r="C11" s="22" t="s">
        <v>53</v>
      </c>
      <c r="D11" s="20" t="s">
        <v>50</v>
      </c>
      <c r="E11" s="23">
        <v>718</v>
      </c>
      <c r="F11" s="23">
        <v>192</v>
      </c>
      <c r="G11" s="23">
        <v>2049</v>
      </c>
      <c r="H11" s="18">
        <f t="shared" si="1"/>
        <v>0.26740947075208915</v>
      </c>
      <c r="I11" s="24">
        <f t="shared" si="2"/>
        <v>393408</v>
      </c>
      <c r="K11" s="18">
        <f t="shared" si="0"/>
        <v>0.25007203153952939</v>
      </c>
      <c r="L11" s="25">
        <v>1</v>
      </c>
      <c r="M11" s="18">
        <f>$F$3</f>
        <v>1.1795530512918915</v>
      </c>
      <c r="N11" s="25">
        <v>1</v>
      </c>
      <c r="P11" s="18">
        <f t="shared" si="3"/>
        <v>0.29497322784521401</v>
      </c>
      <c r="Q11" s="26">
        <f t="shared" si="4"/>
        <v>211.79077759286366</v>
      </c>
      <c r="R11" s="26">
        <f t="shared" si="5"/>
        <v>56.634859746281094</v>
      </c>
      <c r="T11" s="26">
        <f t="shared" si="6"/>
        <v>1.8493481264001552</v>
      </c>
    </row>
    <row r="12" spans="2:20" x14ac:dyDescent="0.25">
      <c r="B12" s="28" t="s">
        <v>48</v>
      </c>
      <c r="C12" s="29" t="s">
        <v>69</v>
      </c>
      <c r="D12" s="28" t="s">
        <v>50</v>
      </c>
      <c r="E12" s="30">
        <v>421</v>
      </c>
      <c r="F12" s="30">
        <v>120</v>
      </c>
      <c r="G12" s="30">
        <v>1765</v>
      </c>
      <c r="H12" s="31">
        <f t="shared" si="1"/>
        <v>0.28503562945368172</v>
      </c>
      <c r="I12" s="32">
        <f t="shared" si="2"/>
        <v>211800</v>
      </c>
      <c r="K12" s="18">
        <f t="shared" si="0"/>
        <v>0.25007203153952939</v>
      </c>
      <c r="L12" s="25">
        <v>1</v>
      </c>
      <c r="M12" s="18">
        <f>$G$3</f>
        <v>1.2810799010712595</v>
      </c>
      <c r="N12" s="25">
        <v>1</v>
      </c>
      <c r="P12" s="18">
        <f t="shared" si="3"/>
        <v>0.32036225342534919</v>
      </c>
      <c r="Q12" s="26">
        <f t="shared" si="4"/>
        <v>134.87250869207202</v>
      </c>
      <c r="R12" s="26">
        <f t="shared" si="5"/>
        <v>38.443470411041901</v>
      </c>
      <c r="T12" s="26">
        <f t="shared" si="6"/>
        <v>1.6400044526550699</v>
      </c>
    </row>
    <row r="13" spans="2:20" x14ac:dyDescent="0.25">
      <c r="B13" s="20" t="s">
        <v>48</v>
      </c>
      <c r="C13" s="22" t="s">
        <v>49</v>
      </c>
      <c r="D13" s="20" t="s">
        <v>54</v>
      </c>
      <c r="E13" s="23">
        <v>1124</v>
      </c>
      <c r="F13" s="23">
        <v>338</v>
      </c>
      <c r="G13" s="23">
        <v>1843</v>
      </c>
      <c r="H13" s="18">
        <f t="shared" si="1"/>
        <v>0.30071174377224197</v>
      </c>
      <c r="I13" s="24">
        <f t="shared" si="2"/>
        <v>622934</v>
      </c>
      <c r="K13" s="18">
        <f t="shared" si="0"/>
        <v>0.25007203153952939</v>
      </c>
      <c r="L13" s="25">
        <v>1</v>
      </c>
      <c r="M13" s="18">
        <f>$D$3</f>
        <v>1.6688020284732881</v>
      </c>
      <c r="N13" s="18">
        <f>$H$3</f>
        <v>0.84076033161848651</v>
      </c>
      <c r="P13" s="18">
        <f t="shared" si="3"/>
        <v>0.35086670147150789</v>
      </c>
      <c r="Q13" s="26">
        <f t="shared" si="4"/>
        <v>394.37417245397489</v>
      </c>
      <c r="R13" s="26">
        <f t="shared" si="5"/>
        <v>118.59294509736966</v>
      </c>
      <c r="T13" s="26">
        <f t="shared" si="6"/>
        <v>8.0584570234284119</v>
      </c>
    </row>
    <row r="14" spans="2:20" x14ac:dyDescent="0.25">
      <c r="B14" s="20" t="s">
        <v>48</v>
      </c>
      <c r="C14" s="22" t="s">
        <v>51</v>
      </c>
      <c r="D14" s="20" t="s">
        <v>54</v>
      </c>
      <c r="E14" s="23">
        <v>583</v>
      </c>
      <c r="F14" s="23">
        <v>130</v>
      </c>
      <c r="G14" s="23">
        <v>2127</v>
      </c>
      <c r="H14" s="18">
        <f t="shared" si="1"/>
        <v>0.22298456260720412</v>
      </c>
      <c r="I14" s="24">
        <f t="shared" si="2"/>
        <v>276510</v>
      </c>
      <c r="K14" s="18">
        <f t="shared" si="0"/>
        <v>0.25007203153952939</v>
      </c>
      <c r="L14" s="25">
        <v>1</v>
      </c>
      <c r="M14" s="25">
        <v>1</v>
      </c>
      <c r="N14" s="18">
        <f>$H$3</f>
        <v>0.84076033161848651</v>
      </c>
      <c r="P14" s="18">
        <f t="shared" si="3"/>
        <v>0.21025064416568334</v>
      </c>
      <c r="Q14" s="26">
        <f t="shared" si="4"/>
        <v>122.57612554859338</v>
      </c>
      <c r="R14" s="26">
        <f t="shared" si="5"/>
        <v>27.332583741538834</v>
      </c>
      <c r="T14" s="26">
        <f t="shared" si="6"/>
        <v>0.44963006966963459</v>
      </c>
    </row>
    <row r="15" spans="2:20" x14ac:dyDescent="0.25">
      <c r="B15" s="20" t="s">
        <v>48</v>
      </c>
      <c r="C15" s="22" t="s">
        <v>52</v>
      </c>
      <c r="D15" s="20" t="s">
        <v>54</v>
      </c>
      <c r="E15" s="23">
        <v>462</v>
      </c>
      <c r="F15" s="23">
        <v>112</v>
      </c>
      <c r="G15" s="23">
        <v>2329</v>
      </c>
      <c r="H15" s="18">
        <f t="shared" si="1"/>
        <v>0.24242424242424243</v>
      </c>
      <c r="I15" s="24">
        <f t="shared" si="2"/>
        <v>260848</v>
      </c>
      <c r="K15" s="18">
        <f t="shared" si="0"/>
        <v>0.25007203153952939</v>
      </c>
      <c r="L15" s="25">
        <v>1</v>
      </c>
      <c r="M15" s="18">
        <f>$E$3</f>
        <v>1.0860723048176357</v>
      </c>
      <c r="N15" s="18">
        <f>$H$3</f>
        <v>0.84076033161848651</v>
      </c>
      <c r="P15" s="18">
        <f t="shared" si="3"/>
        <v>0.2283474016984163</v>
      </c>
      <c r="Q15" s="26">
        <f t="shared" si="4"/>
        <v>105.49649958466833</v>
      </c>
      <c r="R15" s="26">
        <f t="shared" si="5"/>
        <v>25.574908990222625</v>
      </c>
      <c r="T15" s="26">
        <f t="shared" si="6"/>
        <v>0.40091868278789777</v>
      </c>
    </row>
    <row r="16" spans="2:20" x14ac:dyDescent="0.25">
      <c r="B16" s="20" t="s">
        <v>48</v>
      </c>
      <c r="C16" s="22" t="s">
        <v>53</v>
      </c>
      <c r="D16" s="20" t="s">
        <v>54</v>
      </c>
      <c r="E16" s="23">
        <v>543</v>
      </c>
      <c r="F16" s="23">
        <v>178</v>
      </c>
      <c r="G16" s="23">
        <v>1615</v>
      </c>
      <c r="H16" s="18">
        <f t="shared" si="1"/>
        <v>0.32780847145488029</v>
      </c>
      <c r="I16" s="24">
        <f t="shared" si="2"/>
        <v>287470</v>
      </c>
      <c r="K16" s="18">
        <f t="shared" si="0"/>
        <v>0.25007203153952939</v>
      </c>
      <c r="L16" s="25">
        <v>1</v>
      </c>
      <c r="M16" s="18">
        <f>$F$3</f>
        <v>1.1795530512918915</v>
      </c>
      <c r="N16" s="18">
        <f>$H$3</f>
        <v>0.84076033161848651</v>
      </c>
      <c r="P16" s="18">
        <f t="shared" si="3"/>
        <v>0.2480017888617175</v>
      </c>
      <c r="Q16" s="26">
        <f t="shared" si="4"/>
        <v>134.66497135191261</v>
      </c>
      <c r="R16" s="26">
        <f t="shared" si="5"/>
        <v>44.144318417385719</v>
      </c>
      <c r="T16" s="26">
        <f t="shared" si="6"/>
        <v>13.945161010156655</v>
      </c>
    </row>
    <row r="17" spans="2:20" x14ac:dyDescent="0.25">
      <c r="B17" s="28" t="s">
        <v>48</v>
      </c>
      <c r="C17" s="29" t="s">
        <v>69</v>
      </c>
      <c r="D17" s="28" t="s">
        <v>54</v>
      </c>
      <c r="E17" s="30">
        <v>316</v>
      </c>
      <c r="F17" s="30">
        <v>87</v>
      </c>
      <c r="G17" s="30">
        <v>1909</v>
      </c>
      <c r="H17" s="31">
        <f t="shared" si="1"/>
        <v>0.27531645569620256</v>
      </c>
      <c r="I17" s="32">
        <f t="shared" si="2"/>
        <v>166083</v>
      </c>
      <c r="K17" s="18">
        <f t="shared" si="0"/>
        <v>0.25007203153952939</v>
      </c>
      <c r="L17" s="25">
        <v>1</v>
      </c>
      <c r="M17" s="18">
        <f>$G$3</f>
        <v>1.2810799010712595</v>
      </c>
      <c r="N17" s="18">
        <f>$H$3</f>
        <v>0.84076033161848651</v>
      </c>
      <c r="P17" s="18">
        <f t="shared" si="3"/>
        <v>0.26934787442794222</v>
      </c>
      <c r="Q17" s="26">
        <f t="shared" si="4"/>
        <v>85.113928319229743</v>
      </c>
      <c r="R17" s="26">
        <f t="shared" si="5"/>
        <v>23.433265075230974</v>
      </c>
      <c r="T17" s="26">
        <f t="shared" si="6"/>
        <v>4.1794174646264712E-2</v>
      </c>
    </row>
    <row r="18" spans="2:20" x14ac:dyDescent="0.25">
      <c r="B18" s="20" t="s">
        <v>48</v>
      </c>
      <c r="C18" s="22" t="s">
        <v>49</v>
      </c>
      <c r="D18" s="20" t="s">
        <v>55</v>
      </c>
      <c r="E18" s="23">
        <v>1077</v>
      </c>
      <c r="F18" s="23">
        <v>327</v>
      </c>
      <c r="G18" s="23">
        <v>1788</v>
      </c>
      <c r="H18" s="18">
        <f t="shared" si="1"/>
        <v>0.30362116991643456</v>
      </c>
      <c r="I18" s="24">
        <f t="shared" si="2"/>
        <v>584676</v>
      </c>
      <c r="K18" s="18">
        <f t="shared" si="0"/>
        <v>0.25007203153952939</v>
      </c>
      <c r="L18" s="25">
        <v>1</v>
      </c>
      <c r="M18" s="18">
        <f>$D$3</f>
        <v>1.6688020284732881</v>
      </c>
      <c r="N18" s="18">
        <f>$I$3</f>
        <v>0.70687793522322739</v>
      </c>
      <c r="P18" s="18">
        <f t="shared" si="3"/>
        <v>0.29499480428306946</v>
      </c>
      <c r="Q18" s="26">
        <f t="shared" si="4"/>
        <v>317.70940421286582</v>
      </c>
      <c r="R18" s="26">
        <f t="shared" si="5"/>
        <v>96.463301000563717</v>
      </c>
      <c r="T18" s="26">
        <f t="shared" si="6"/>
        <v>0.2716796196000672</v>
      </c>
    </row>
    <row r="19" spans="2:20" x14ac:dyDescent="0.25">
      <c r="B19" s="20" t="s">
        <v>48</v>
      </c>
      <c r="C19" s="22" t="s">
        <v>51</v>
      </c>
      <c r="D19" s="20" t="s">
        <v>55</v>
      </c>
      <c r="E19" s="23">
        <v>621</v>
      </c>
      <c r="F19" s="23">
        <v>137</v>
      </c>
      <c r="G19" s="23">
        <v>1629</v>
      </c>
      <c r="H19" s="18">
        <f t="shared" si="1"/>
        <v>0.22061191626409019</v>
      </c>
      <c r="I19" s="24">
        <f t="shared" si="2"/>
        <v>223173</v>
      </c>
      <c r="K19" s="18">
        <f t="shared" si="0"/>
        <v>0.25007203153952939</v>
      </c>
      <c r="L19" s="25">
        <v>1</v>
      </c>
      <c r="M19" s="25">
        <v>1</v>
      </c>
      <c r="N19" s="18">
        <f>$I$3</f>
        <v>0.70687793522322739</v>
      </c>
      <c r="P19" s="18">
        <f t="shared" si="3"/>
        <v>0.17677040131174035</v>
      </c>
      <c r="Q19" s="26">
        <f t="shared" si="4"/>
        <v>109.77441921459075</v>
      </c>
      <c r="R19" s="26">
        <f t="shared" si="5"/>
        <v>24.217544979708428</v>
      </c>
      <c r="T19" s="26">
        <f t="shared" si="6"/>
        <v>6.752322211369294</v>
      </c>
    </row>
    <row r="20" spans="2:20" x14ac:dyDescent="0.25">
      <c r="B20" s="20" t="s">
        <v>48</v>
      </c>
      <c r="C20" s="22" t="s">
        <v>52</v>
      </c>
      <c r="D20" s="20" t="s">
        <v>55</v>
      </c>
      <c r="E20" s="23">
        <v>480</v>
      </c>
      <c r="F20" s="23">
        <v>118</v>
      </c>
      <c r="G20" s="23">
        <v>2068</v>
      </c>
      <c r="H20" s="18">
        <f t="shared" si="1"/>
        <v>0.24583333333333332</v>
      </c>
      <c r="I20" s="24">
        <f t="shared" si="2"/>
        <v>244024</v>
      </c>
      <c r="K20" s="18">
        <f t="shared" si="0"/>
        <v>0.25007203153952939</v>
      </c>
      <c r="L20" s="25">
        <v>1</v>
      </c>
      <c r="M20" s="18">
        <f>$E$3</f>
        <v>1.0860723048176357</v>
      </c>
      <c r="N20" s="18">
        <f>$I$3</f>
        <v>0.70687793522322739</v>
      </c>
      <c r="P20" s="18">
        <f t="shared" si="3"/>
        <v>0.19198543717618022</v>
      </c>
      <c r="Q20" s="26">
        <f t="shared" si="4"/>
        <v>92.153009844566498</v>
      </c>
      <c r="R20" s="26">
        <f t="shared" si="5"/>
        <v>22.654281586789267</v>
      </c>
      <c r="T20" s="26">
        <f t="shared" si="6"/>
        <v>7.2495396647586192</v>
      </c>
    </row>
    <row r="21" spans="2:20" x14ac:dyDescent="0.25">
      <c r="B21" s="20" t="s">
        <v>48</v>
      </c>
      <c r="C21" s="22" t="s">
        <v>53</v>
      </c>
      <c r="D21" s="20" t="s">
        <v>55</v>
      </c>
      <c r="E21" s="23">
        <v>553</v>
      </c>
      <c r="F21" s="23">
        <v>131</v>
      </c>
      <c r="G21" s="23">
        <v>1324</v>
      </c>
      <c r="H21" s="18">
        <f t="shared" si="1"/>
        <v>0.23688969258589512</v>
      </c>
      <c r="I21" s="24">
        <f t="shared" si="2"/>
        <v>173444</v>
      </c>
      <c r="K21" s="18">
        <f t="shared" si="0"/>
        <v>0.25007203153952939</v>
      </c>
      <c r="L21" s="25">
        <v>1</v>
      </c>
      <c r="M21" s="18">
        <f>$F$3</f>
        <v>1.1795530512918915</v>
      </c>
      <c r="N21" s="18">
        <f>$I$3</f>
        <v>0.70687793522322739</v>
      </c>
      <c r="P21" s="18">
        <f t="shared" si="3"/>
        <v>0.20851006624535548</v>
      </c>
      <c r="Q21" s="26">
        <f t="shared" si="4"/>
        <v>115.30606663368158</v>
      </c>
      <c r="R21" s="26">
        <f t="shared" si="5"/>
        <v>27.314818678141567</v>
      </c>
      <c r="T21" s="26">
        <f t="shared" si="6"/>
        <v>2.1360501810274832</v>
      </c>
    </row>
    <row r="22" spans="2:20" x14ac:dyDescent="0.25">
      <c r="B22" s="28" t="s">
        <v>48</v>
      </c>
      <c r="C22" s="29" t="s">
        <v>69</v>
      </c>
      <c r="D22" s="28" t="s">
        <v>55</v>
      </c>
      <c r="E22" s="30">
        <v>317</v>
      </c>
      <c r="F22" s="30">
        <v>84</v>
      </c>
      <c r="G22" s="30">
        <v>2168</v>
      </c>
      <c r="H22" s="31">
        <f t="shared" si="1"/>
        <v>0.26498422712933756</v>
      </c>
      <c r="I22" s="32">
        <f t="shared" si="2"/>
        <v>182112</v>
      </c>
      <c r="K22" s="18">
        <f t="shared" si="0"/>
        <v>0.25007203153952939</v>
      </c>
      <c r="L22" s="25">
        <v>1</v>
      </c>
      <c r="M22" s="18">
        <f>$G$3</f>
        <v>1.2810799010712595</v>
      </c>
      <c r="N22" s="18">
        <f>$I$3</f>
        <v>0.70687793522322739</v>
      </c>
      <c r="P22" s="18">
        <f t="shared" si="3"/>
        <v>0.22645700822477113</v>
      </c>
      <c r="Q22" s="26">
        <f t="shared" si="4"/>
        <v>71.786871607252451</v>
      </c>
      <c r="R22" s="26">
        <f t="shared" si="5"/>
        <v>19.022388690880774</v>
      </c>
      <c r="T22" s="26">
        <f t="shared" si="6"/>
        <v>2.0778242845543784</v>
      </c>
    </row>
    <row r="23" spans="2:20" x14ac:dyDescent="0.25">
      <c r="B23" s="20" t="s">
        <v>48</v>
      </c>
      <c r="C23" s="22" t="s">
        <v>49</v>
      </c>
      <c r="D23" s="20" t="s">
        <v>56</v>
      </c>
      <c r="E23" s="23">
        <v>1624</v>
      </c>
      <c r="F23" s="23">
        <v>434</v>
      </c>
      <c r="G23" s="23">
        <v>2019</v>
      </c>
      <c r="H23" s="18">
        <f t="shared" si="1"/>
        <v>0.26724137931034481</v>
      </c>
      <c r="I23" s="24">
        <f t="shared" si="2"/>
        <v>876246</v>
      </c>
      <c r="K23" s="18">
        <f t="shared" si="0"/>
        <v>0.25007203153952939</v>
      </c>
      <c r="L23" s="25">
        <v>1</v>
      </c>
      <c r="M23" s="18">
        <f>$D$3</f>
        <v>1.6688020284732881</v>
      </c>
      <c r="N23" s="18">
        <f>$J$3</f>
        <v>0.59431492723207169</v>
      </c>
      <c r="P23" s="18">
        <f t="shared" si="3"/>
        <v>0.24801992947476401</v>
      </c>
      <c r="Q23" s="26">
        <f t="shared" si="4"/>
        <v>402.78436546701676</v>
      </c>
      <c r="R23" s="26">
        <f t="shared" si="5"/>
        <v>107.64064939204758</v>
      </c>
      <c r="T23" s="26">
        <f t="shared" si="6"/>
        <v>2.4191997575848538</v>
      </c>
    </row>
    <row r="24" spans="2:20" x14ac:dyDescent="0.25">
      <c r="B24" s="20" t="s">
        <v>48</v>
      </c>
      <c r="C24" s="22" t="s">
        <v>51</v>
      </c>
      <c r="D24" s="20" t="s">
        <v>56</v>
      </c>
      <c r="E24" s="23">
        <v>1626</v>
      </c>
      <c r="F24" s="23">
        <v>256</v>
      </c>
      <c r="G24" s="23">
        <v>2075</v>
      </c>
      <c r="H24" s="18">
        <f t="shared" si="1"/>
        <v>0.15744157441574416</v>
      </c>
      <c r="I24" s="24">
        <f t="shared" si="2"/>
        <v>531200</v>
      </c>
      <c r="K24" s="18">
        <f t="shared" si="0"/>
        <v>0.25007203153952939</v>
      </c>
      <c r="L24" s="25">
        <v>1</v>
      </c>
      <c r="M24" s="25">
        <v>1</v>
      </c>
      <c r="N24" s="18">
        <f>$J$3</f>
        <v>0.59431492723207169</v>
      </c>
      <c r="P24" s="18">
        <f t="shared" si="3"/>
        <v>0.14862154122719176</v>
      </c>
      <c r="Q24" s="26">
        <f t="shared" si="4"/>
        <v>241.65862603541382</v>
      </c>
      <c r="R24" s="26">
        <f t="shared" si="5"/>
        <v>38.047114554161091</v>
      </c>
      <c r="T24" s="26">
        <f t="shared" si="6"/>
        <v>0.85109731262797872</v>
      </c>
    </row>
    <row r="25" spans="2:20" x14ac:dyDescent="0.25">
      <c r="B25" s="20" t="s">
        <v>48</v>
      </c>
      <c r="C25" s="22" t="s">
        <v>52</v>
      </c>
      <c r="D25" s="20" t="s">
        <v>56</v>
      </c>
      <c r="E25" s="23">
        <v>1138</v>
      </c>
      <c r="F25" s="23">
        <v>198</v>
      </c>
      <c r="G25" s="23">
        <v>1472</v>
      </c>
      <c r="H25" s="18">
        <f t="shared" si="1"/>
        <v>0.17398945518453426</v>
      </c>
      <c r="I25" s="24">
        <f t="shared" si="2"/>
        <v>291456</v>
      </c>
      <c r="K25" s="18">
        <f t="shared" si="0"/>
        <v>0.25007203153952939</v>
      </c>
      <c r="L25" s="25">
        <v>1</v>
      </c>
      <c r="M25" s="18">
        <f>$E$3</f>
        <v>1.0860723048176357</v>
      </c>
      <c r="N25" s="18">
        <f>$J$3</f>
        <v>0.59431492723207169</v>
      </c>
      <c r="P25" s="18">
        <f t="shared" si="3"/>
        <v>0.16141373982616539</v>
      </c>
      <c r="Q25" s="26">
        <f t="shared" si="4"/>
        <v>183.6888359221762</v>
      </c>
      <c r="R25" s="26">
        <f t="shared" si="5"/>
        <v>31.959920485580746</v>
      </c>
      <c r="T25" s="26">
        <f t="shared" si="6"/>
        <v>1.1149802122387364</v>
      </c>
    </row>
    <row r="26" spans="2:20" x14ac:dyDescent="0.25">
      <c r="B26" s="20" t="s">
        <v>48</v>
      </c>
      <c r="C26" s="22" t="s">
        <v>53</v>
      </c>
      <c r="D26" s="20" t="s">
        <v>56</v>
      </c>
      <c r="E26" s="23">
        <v>1197</v>
      </c>
      <c r="F26" s="23">
        <v>231</v>
      </c>
      <c r="G26" s="23">
        <v>1821</v>
      </c>
      <c r="H26" s="18">
        <f t="shared" si="1"/>
        <v>0.19298245614035087</v>
      </c>
      <c r="I26" s="24">
        <f t="shared" si="2"/>
        <v>420651</v>
      </c>
      <c r="K26" s="18">
        <f t="shared" si="0"/>
        <v>0.25007203153952939</v>
      </c>
      <c r="L26" s="25">
        <v>1</v>
      </c>
      <c r="M26" s="18">
        <f>$F$3</f>
        <v>1.1795530512918915</v>
      </c>
      <c r="N26" s="18">
        <f>$J$3</f>
        <v>0.59431492723207169</v>
      </c>
      <c r="P26" s="18">
        <f t="shared" si="3"/>
        <v>0.17530699244223766</v>
      </c>
      <c r="Q26" s="26">
        <f t="shared" si="4"/>
        <v>209.84246995335849</v>
      </c>
      <c r="R26" s="26">
        <f t="shared" si="5"/>
        <v>40.495915254156898</v>
      </c>
      <c r="T26" s="26">
        <f t="shared" si="6"/>
        <v>2.133224402924895</v>
      </c>
    </row>
    <row r="27" spans="2:20" x14ac:dyDescent="0.25">
      <c r="B27" s="28" t="s">
        <v>48</v>
      </c>
      <c r="C27" s="29" t="s">
        <v>69</v>
      </c>
      <c r="D27" s="28" t="s">
        <v>56</v>
      </c>
      <c r="E27" s="30">
        <v>631</v>
      </c>
      <c r="F27" s="30">
        <v>119</v>
      </c>
      <c r="G27" s="30">
        <v>2231</v>
      </c>
      <c r="H27" s="31">
        <f t="shared" si="1"/>
        <v>0.18858954041204437</v>
      </c>
      <c r="I27" s="32">
        <f t="shared" si="2"/>
        <v>265489</v>
      </c>
      <c r="K27" s="18">
        <f t="shared" si="0"/>
        <v>0.25007203153952939</v>
      </c>
      <c r="L27" s="25">
        <v>1</v>
      </c>
      <c r="M27" s="18">
        <f>$G$3</f>
        <v>1.2810799010712595</v>
      </c>
      <c r="N27" s="18">
        <f>$J$3</f>
        <v>0.59431492723207169</v>
      </c>
      <c r="P27" s="18">
        <f t="shared" si="3"/>
        <v>0.19039606933238892</v>
      </c>
      <c r="Q27" s="26">
        <f t="shared" si="4"/>
        <v>120.13991974873741</v>
      </c>
      <c r="R27" s="26">
        <f t="shared" si="5"/>
        <v>22.65713225055428</v>
      </c>
      <c r="T27" s="26">
        <f t="shared" si="6"/>
        <v>1.0815864004896853E-2</v>
      </c>
    </row>
    <row r="28" spans="2:20" x14ac:dyDescent="0.25">
      <c r="B28" s="20" t="s">
        <v>48</v>
      </c>
      <c r="C28" s="22" t="s">
        <v>49</v>
      </c>
      <c r="D28" s="20" t="s">
        <v>57</v>
      </c>
      <c r="E28" s="23">
        <v>1234</v>
      </c>
      <c r="F28" s="23">
        <v>310</v>
      </c>
      <c r="G28" s="23">
        <v>1873</v>
      </c>
      <c r="H28" s="18">
        <f t="shared" si="1"/>
        <v>0.25121555915721233</v>
      </c>
      <c r="I28" s="24">
        <f t="shared" si="2"/>
        <v>580630</v>
      </c>
      <c r="K28" s="18">
        <f t="shared" si="0"/>
        <v>0.25007203153952939</v>
      </c>
      <c r="L28" s="25">
        <v>1</v>
      </c>
      <c r="M28" s="18">
        <f>$D$3</f>
        <v>1.6688020284732881</v>
      </c>
      <c r="N28" s="18">
        <f>$K$3</f>
        <v>0.49967641530545326</v>
      </c>
      <c r="P28" s="18">
        <f t="shared" si="3"/>
        <v>0.20852531815319622</v>
      </c>
      <c r="Q28" s="26">
        <f t="shared" si="4"/>
        <v>257.32024260104413</v>
      </c>
      <c r="R28" s="26">
        <f t="shared" si="5"/>
        <v>64.642848627490835</v>
      </c>
      <c r="T28" s="26">
        <f t="shared" si="6"/>
        <v>10.784836869268462</v>
      </c>
    </row>
    <row r="29" spans="2:20" x14ac:dyDescent="0.25">
      <c r="B29" s="20" t="s">
        <v>48</v>
      </c>
      <c r="C29" s="22" t="s">
        <v>51</v>
      </c>
      <c r="D29" s="20" t="s">
        <v>57</v>
      </c>
      <c r="E29" s="23">
        <v>1396</v>
      </c>
      <c r="F29" s="23">
        <v>219</v>
      </c>
      <c r="G29" s="23">
        <v>1933</v>
      </c>
      <c r="H29" s="18">
        <f t="shared" si="1"/>
        <v>0.15687679083094555</v>
      </c>
      <c r="I29" s="24">
        <f t="shared" si="2"/>
        <v>423327</v>
      </c>
      <c r="K29" s="18">
        <f t="shared" si="0"/>
        <v>0.25007203153952939</v>
      </c>
      <c r="L29" s="25">
        <v>1</v>
      </c>
      <c r="M29" s="25">
        <v>1</v>
      </c>
      <c r="N29" s="18">
        <f>$K$3</f>
        <v>0.49967641530545326</v>
      </c>
      <c r="P29" s="18">
        <f t="shared" si="3"/>
        <v>0.12495509628782429</v>
      </c>
      <c r="Q29" s="26">
        <f t="shared" si="4"/>
        <v>174.43731441780272</v>
      </c>
      <c r="R29" s="26">
        <f t="shared" si="5"/>
        <v>27.365166087033522</v>
      </c>
      <c r="T29" s="26">
        <f t="shared" si="6"/>
        <v>11.3842210476906</v>
      </c>
    </row>
    <row r="30" spans="2:20" x14ac:dyDescent="0.25">
      <c r="B30" s="20" t="s">
        <v>48</v>
      </c>
      <c r="C30" s="22" t="s">
        <v>52</v>
      </c>
      <c r="D30" s="20" t="s">
        <v>57</v>
      </c>
      <c r="E30" s="23">
        <v>961</v>
      </c>
      <c r="F30" s="23">
        <v>163</v>
      </c>
      <c r="G30" s="23">
        <v>2067</v>
      </c>
      <c r="H30" s="18">
        <f t="shared" si="1"/>
        <v>0.1696149843912591</v>
      </c>
      <c r="I30" s="24">
        <f t="shared" si="2"/>
        <v>336921</v>
      </c>
      <c r="K30" s="18">
        <f t="shared" si="0"/>
        <v>0.25007203153952939</v>
      </c>
      <c r="L30" s="25">
        <v>1</v>
      </c>
      <c r="M30" s="18">
        <f>$E$3</f>
        <v>1.0860723048176357</v>
      </c>
      <c r="N30" s="18">
        <f>$K$3</f>
        <v>0.49967641530545326</v>
      </c>
      <c r="P30" s="18">
        <f t="shared" si="3"/>
        <v>0.13571026942402692</v>
      </c>
      <c r="Q30" s="26">
        <f t="shared" si="4"/>
        <v>130.41756891648987</v>
      </c>
      <c r="R30" s="26">
        <f t="shared" si="5"/>
        <v>22.120773916116388</v>
      </c>
      <c r="T30" s="26">
        <f t="shared" si="6"/>
        <v>8.1401211825338482</v>
      </c>
    </row>
    <row r="31" spans="2:20" x14ac:dyDescent="0.25">
      <c r="B31" s="20" t="s">
        <v>48</v>
      </c>
      <c r="C31" s="22" t="s">
        <v>53</v>
      </c>
      <c r="D31" s="20" t="s">
        <v>57</v>
      </c>
      <c r="E31" s="23">
        <v>994</v>
      </c>
      <c r="F31" s="23">
        <v>174</v>
      </c>
      <c r="G31" s="23">
        <v>1804</v>
      </c>
      <c r="H31" s="18">
        <f t="shared" si="1"/>
        <v>0.1750503018108652</v>
      </c>
      <c r="I31" s="24">
        <f t="shared" si="2"/>
        <v>313896</v>
      </c>
      <c r="K31" s="18">
        <f t="shared" si="0"/>
        <v>0.25007203153952939</v>
      </c>
      <c r="L31" s="25">
        <v>1</v>
      </c>
      <c r="M31" s="18">
        <f>$F$3</f>
        <v>1.1795530512918915</v>
      </c>
      <c r="N31" s="18">
        <f>$K$3</f>
        <v>0.49967641530545326</v>
      </c>
      <c r="P31" s="18">
        <f t="shared" si="3"/>
        <v>0.14739116510077524</v>
      </c>
      <c r="Q31" s="26">
        <f t="shared" si="4"/>
        <v>146.5068181101706</v>
      </c>
      <c r="R31" s="26">
        <f t="shared" si="5"/>
        <v>25.646062727534893</v>
      </c>
      <c r="T31" s="26">
        <f t="shared" si="6"/>
        <v>5.1593165436084911</v>
      </c>
    </row>
    <row r="32" spans="2:20" x14ac:dyDescent="0.25">
      <c r="B32" s="28" t="s">
        <v>48</v>
      </c>
      <c r="C32" s="29" t="s">
        <v>69</v>
      </c>
      <c r="D32" s="28" t="s">
        <v>57</v>
      </c>
      <c r="E32" s="30">
        <v>515</v>
      </c>
      <c r="F32" s="30">
        <v>89</v>
      </c>
      <c r="G32" s="30">
        <v>1694</v>
      </c>
      <c r="H32" s="31">
        <f t="shared" si="1"/>
        <v>0.17281553398058253</v>
      </c>
      <c r="I32" s="32">
        <f t="shared" si="2"/>
        <v>150766</v>
      </c>
      <c r="K32" s="18">
        <f t="shared" si="0"/>
        <v>0.25007203153952939</v>
      </c>
      <c r="L32" s="25">
        <v>1</v>
      </c>
      <c r="M32" s="18">
        <f>$G$3</f>
        <v>1.2810799010712595</v>
      </c>
      <c r="N32" s="18">
        <f>$K$3</f>
        <v>0.49967641530545326</v>
      </c>
      <c r="P32" s="18">
        <f t="shared" si="3"/>
        <v>0.16007746239075565</v>
      </c>
      <c r="Q32" s="26">
        <f t="shared" si="4"/>
        <v>82.43989313123916</v>
      </c>
      <c r="R32" s="26">
        <f t="shared" si="5"/>
        <v>14.246894152777253</v>
      </c>
      <c r="T32" s="26">
        <f t="shared" si="6"/>
        <v>0.52201671417809969</v>
      </c>
    </row>
    <row r="33" spans="2:20" x14ac:dyDescent="0.25">
      <c r="B33" s="20" t="s">
        <v>48</v>
      </c>
      <c r="C33" s="22" t="s">
        <v>49</v>
      </c>
      <c r="D33" s="20" t="s">
        <v>58</v>
      </c>
      <c r="E33" s="23">
        <v>5413</v>
      </c>
      <c r="F33" s="23">
        <v>1050</v>
      </c>
      <c r="G33" s="23">
        <v>1648</v>
      </c>
      <c r="H33" s="18">
        <f t="shared" si="1"/>
        <v>0.19397746166635876</v>
      </c>
      <c r="I33" s="24">
        <f t="shared" si="2"/>
        <v>1730400</v>
      </c>
      <c r="K33" s="18">
        <f t="shared" si="0"/>
        <v>0.25007203153952939</v>
      </c>
      <c r="L33" s="25">
        <v>1</v>
      </c>
      <c r="M33" s="18">
        <f>$D$3</f>
        <v>1.6688020284732881</v>
      </c>
      <c r="N33" s="18">
        <f>$L$3</f>
        <v>0.42010810863414949</v>
      </c>
      <c r="P33" s="18">
        <f t="shared" si="3"/>
        <v>0.17531981564133167</v>
      </c>
      <c r="Q33" s="26">
        <f t="shared" si="4"/>
        <v>949.0061620665283</v>
      </c>
      <c r="R33" s="26">
        <f t="shared" si="5"/>
        <v>184.08580642339825</v>
      </c>
      <c r="T33" s="26">
        <f t="shared" si="6"/>
        <v>10.7478283158053</v>
      </c>
    </row>
    <row r="34" spans="2:20" x14ac:dyDescent="0.25">
      <c r="B34" s="20" t="s">
        <v>48</v>
      </c>
      <c r="C34" s="22" t="s">
        <v>51</v>
      </c>
      <c r="D34" s="20" t="s">
        <v>58</v>
      </c>
      <c r="E34" s="23">
        <v>13020</v>
      </c>
      <c r="F34" s="23">
        <v>1274</v>
      </c>
      <c r="G34" s="23">
        <v>1676</v>
      </c>
      <c r="H34" s="18">
        <f t="shared" si="1"/>
        <v>9.7849462365591403E-2</v>
      </c>
      <c r="I34" s="24">
        <f t="shared" si="2"/>
        <v>2135224</v>
      </c>
      <c r="K34" s="18">
        <f t="shared" si="0"/>
        <v>0.25007203153952939</v>
      </c>
      <c r="L34" s="25">
        <v>1</v>
      </c>
      <c r="M34" s="25">
        <v>1</v>
      </c>
      <c r="N34" s="18">
        <f>$L$3</f>
        <v>0.42010810863414949</v>
      </c>
      <c r="P34" s="18">
        <f t="shared" si="3"/>
        <v>0.10505728819237108</v>
      </c>
      <c r="Q34" s="26">
        <f t="shared" si="4"/>
        <v>1367.8458922646714</v>
      </c>
      <c r="R34" s="26">
        <f t="shared" si="5"/>
        <v>133.84298515708076</v>
      </c>
      <c r="T34" s="26">
        <f t="shared" si="6"/>
        <v>6.4386284630141608</v>
      </c>
    </row>
    <row r="35" spans="2:20" x14ac:dyDescent="0.25">
      <c r="B35" s="20" t="s">
        <v>48</v>
      </c>
      <c r="C35" s="22" t="s">
        <v>52</v>
      </c>
      <c r="D35" s="20" t="s">
        <v>58</v>
      </c>
      <c r="E35" s="23">
        <v>8354</v>
      </c>
      <c r="F35" s="23">
        <v>855</v>
      </c>
      <c r="G35" s="23">
        <v>1994</v>
      </c>
      <c r="H35" s="18">
        <f t="shared" si="1"/>
        <v>0.10234618146995451</v>
      </c>
      <c r="I35" s="24">
        <f t="shared" si="2"/>
        <v>1704870</v>
      </c>
      <c r="K35" s="18">
        <f t="shared" si="0"/>
        <v>0.25007203153952939</v>
      </c>
      <c r="L35" s="25">
        <v>1</v>
      </c>
      <c r="M35" s="18">
        <f>$E$3</f>
        <v>1.0860723048176357</v>
      </c>
      <c r="N35" s="18">
        <f>$L$3</f>
        <v>0.42010810863414949</v>
      </c>
      <c r="P35" s="18">
        <f t="shared" si="3"/>
        <v>0.11409981112497902</v>
      </c>
      <c r="Q35" s="26">
        <f t="shared" si="4"/>
        <v>953.18982213807476</v>
      </c>
      <c r="R35" s="26">
        <f t="shared" si="5"/>
        <v>97.555338511857059</v>
      </c>
      <c r="T35" s="26">
        <f t="shared" si="6"/>
        <v>10.114712670641765</v>
      </c>
    </row>
    <row r="36" spans="2:20" x14ac:dyDescent="0.25">
      <c r="B36" s="20" t="s">
        <v>48</v>
      </c>
      <c r="C36" s="22" t="s">
        <v>53</v>
      </c>
      <c r="D36" s="20" t="s">
        <v>58</v>
      </c>
      <c r="E36" s="23">
        <v>7995</v>
      </c>
      <c r="F36" s="23">
        <v>896</v>
      </c>
      <c r="G36" s="23">
        <v>1892</v>
      </c>
      <c r="H36" s="18">
        <f t="shared" si="1"/>
        <v>0.11207004377736085</v>
      </c>
      <c r="I36" s="24">
        <f t="shared" si="2"/>
        <v>1695232</v>
      </c>
      <c r="K36" s="18">
        <f t="shared" si="0"/>
        <v>0.25007203153952939</v>
      </c>
      <c r="L36" s="25">
        <v>1</v>
      </c>
      <c r="M36" s="18">
        <f>$F$3</f>
        <v>1.1795530512918915</v>
      </c>
      <c r="N36" s="18">
        <f>$L$3</f>
        <v>0.42010810863414949</v>
      </c>
      <c r="P36" s="18">
        <f t="shared" si="3"/>
        <v>0.1239206448477629</v>
      </c>
      <c r="Q36" s="26">
        <f t="shared" si="4"/>
        <v>990.74555555786435</v>
      </c>
      <c r="R36" s="26">
        <f t="shared" si="5"/>
        <v>111.03289778359556</v>
      </c>
      <c r="T36" s="26">
        <f t="shared" si="6"/>
        <v>9.0605708474904958</v>
      </c>
    </row>
    <row r="37" spans="2:20" x14ac:dyDescent="0.25">
      <c r="B37" s="29" t="s">
        <v>48</v>
      </c>
      <c r="C37" s="29" t="s">
        <v>69</v>
      </c>
      <c r="D37" s="29" t="s">
        <v>58</v>
      </c>
      <c r="E37" s="30">
        <v>3800</v>
      </c>
      <c r="F37" s="30">
        <v>491</v>
      </c>
      <c r="G37" s="30">
        <v>1967</v>
      </c>
      <c r="H37" s="31">
        <f t="shared" si="1"/>
        <v>0.12921052631578947</v>
      </c>
      <c r="I37" s="32">
        <f t="shared" si="2"/>
        <v>965797</v>
      </c>
      <c r="K37" s="18">
        <f t="shared" si="0"/>
        <v>0.25007203153952939</v>
      </c>
      <c r="L37" s="25">
        <v>1</v>
      </c>
      <c r="M37" s="18">
        <f>$G$3</f>
        <v>1.2810799010712595</v>
      </c>
      <c r="N37" s="18">
        <f>$L$3</f>
        <v>0.42010810863414949</v>
      </c>
      <c r="P37" s="18">
        <f t="shared" si="3"/>
        <v>0.13458678036429753</v>
      </c>
      <c r="Q37" s="26">
        <f t="shared" si="4"/>
        <v>511.42976538433061</v>
      </c>
      <c r="R37" s="26">
        <f t="shared" si="5"/>
        <v>66.082109158870082</v>
      </c>
      <c r="T37" s="26">
        <f t="shared" si="6"/>
        <v>0.8160950767993389</v>
      </c>
    </row>
    <row r="38" spans="2:20" x14ac:dyDescent="0.25">
      <c r="B38" s="20" t="s">
        <v>59</v>
      </c>
      <c r="C38" s="22" t="s">
        <v>49</v>
      </c>
      <c r="D38" s="20" t="s">
        <v>50</v>
      </c>
      <c r="E38" s="23">
        <v>745</v>
      </c>
      <c r="F38" s="23">
        <v>227</v>
      </c>
      <c r="G38" s="23">
        <v>2391</v>
      </c>
      <c r="H38" s="18">
        <f t="shared" si="1"/>
        <v>0.30469798657718122</v>
      </c>
      <c r="I38" s="24">
        <f t="shared" si="2"/>
        <v>542757</v>
      </c>
      <c r="K38" s="18">
        <f t="shared" si="0"/>
        <v>0.25007203153952939</v>
      </c>
      <c r="L38" s="18">
        <f t="shared" ref="L38:L67" si="7">$C$3</f>
        <v>0.85395616362050664</v>
      </c>
      <c r="M38" s="18">
        <f>$D$3</f>
        <v>1.6688020284732881</v>
      </c>
      <c r="N38" s="25">
        <v>1</v>
      </c>
      <c r="P38" s="18">
        <f t="shared" si="3"/>
        <v>0.35637359549778536</v>
      </c>
      <c r="Q38" s="26">
        <f t="shared" si="4"/>
        <v>265.49832864585011</v>
      </c>
      <c r="R38" s="26">
        <f t="shared" si="5"/>
        <v>80.896806177997277</v>
      </c>
      <c r="T38" s="26">
        <f t="shared" si="6"/>
        <v>5.5824129518378021</v>
      </c>
    </row>
    <row r="39" spans="2:20" x14ac:dyDescent="0.25">
      <c r="B39" s="20" t="s">
        <v>59</v>
      </c>
      <c r="C39" s="22" t="s">
        <v>51</v>
      </c>
      <c r="D39" s="20" t="s">
        <v>50</v>
      </c>
      <c r="E39" s="23">
        <v>298</v>
      </c>
      <c r="F39" s="23">
        <v>61</v>
      </c>
      <c r="G39" s="23">
        <v>1176</v>
      </c>
      <c r="H39" s="18">
        <f t="shared" si="1"/>
        <v>0.20469798657718122</v>
      </c>
      <c r="I39" s="24">
        <f t="shared" si="2"/>
        <v>71736</v>
      </c>
      <c r="K39" s="18">
        <f t="shared" si="0"/>
        <v>0.25007203153952939</v>
      </c>
      <c r="L39" s="18">
        <f t="shared" si="7"/>
        <v>0.85395616362050664</v>
      </c>
      <c r="M39" s="25">
        <v>1</v>
      </c>
      <c r="N39" s="25">
        <v>1</v>
      </c>
      <c r="P39" s="18">
        <f t="shared" si="3"/>
        <v>0.21355055268228285</v>
      </c>
      <c r="Q39" s="26">
        <f t="shared" si="4"/>
        <v>63.638064699320289</v>
      </c>
      <c r="R39" s="26">
        <f t="shared" si="5"/>
        <v>13.026583713619253</v>
      </c>
      <c r="T39" s="26">
        <f t="shared" si="6"/>
        <v>0.10935884663812188</v>
      </c>
    </row>
    <row r="40" spans="2:20" x14ac:dyDescent="0.25">
      <c r="B40" s="20" t="s">
        <v>59</v>
      </c>
      <c r="C40" s="22" t="s">
        <v>52</v>
      </c>
      <c r="D40" s="20" t="s">
        <v>50</v>
      </c>
      <c r="E40" s="23">
        <v>253</v>
      </c>
      <c r="F40" s="23">
        <v>77</v>
      </c>
      <c r="G40" s="23">
        <v>2013</v>
      </c>
      <c r="H40" s="18">
        <f t="shared" si="1"/>
        <v>0.30434782608695654</v>
      </c>
      <c r="I40" s="24">
        <f t="shared" si="2"/>
        <v>155001</v>
      </c>
      <c r="K40" s="18">
        <f t="shared" si="0"/>
        <v>0.25007203153952939</v>
      </c>
      <c r="L40" s="18">
        <f t="shared" si="7"/>
        <v>0.85395616362050664</v>
      </c>
      <c r="M40" s="18">
        <f>$E$3</f>
        <v>1.0860723048176357</v>
      </c>
      <c r="N40" s="25">
        <v>1</v>
      </c>
      <c r="P40" s="18">
        <f t="shared" si="3"/>
        <v>0.23193134094672688</v>
      </c>
      <c r="Q40" s="26">
        <f t="shared" si="4"/>
        <v>58.678629259521898</v>
      </c>
      <c r="R40" s="26">
        <f t="shared" si="5"/>
        <v>17.858713252897971</v>
      </c>
      <c r="T40" s="26">
        <f t="shared" si="6"/>
        <v>5.7205260253344594</v>
      </c>
    </row>
    <row r="41" spans="2:20" x14ac:dyDescent="0.25">
      <c r="B41" s="20" t="s">
        <v>59</v>
      </c>
      <c r="C41" s="22" t="s">
        <v>53</v>
      </c>
      <c r="D41" s="20" t="s">
        <v>50</v>
      </c>
      <c r="E41" s="23">
        <v>313</v>
      </c>
      <c r="F41" s="23">
        <v>71</v>
      </c>
      <c r="G41" s="23">
        <v>1903</v>
      </c>
      <c r="H41" s="18">
        <f t="shared" si="1"/>
        <v>0.2268370607028754</v>
      </c>
      <c r="I41" s="24">
        <f t="shared" si="2"/>
        <v>135113</v>
      </c>
      <c r="K41" s="18">
        <f t="shared" si="0"/>
        <v>0.25007203153952939</v>
      </c>
      <c r="L41" s="18">
        <f t="shared" si="7"/>
        <v>0.85395616362050664</v>
      </c>
      <c r="M41" s="18">
        <f>$F$3</f>
        <v>1.1795530512918915</v>
      </c>
      <c r="N41" s="25">
        <v>1</v>
      </c>
      <c r="P41" s="18">
        <f t="shared" si="3"/>
        <v>0.25189420602145657</v>
      </c>
      <c r="Q41" s="26">
        <f t="shared" si="4"/>
        <v>78.842886484715905</v>
      </c>
      <c r="R41" s="26">
        <f t="shared" si="5"/>
        <v>17.884488627523417</v>
      </c>
      <c r="T41" s="26">
        <f t="shared" si="6"/>
        <v>0.78017017329855876</v>
      </c>
    </row>
    <row r="42" spans="2:20" x14ac:dyDescent="0.25">
      <c r="B42" s="28" t="s">
        <v>59</v>
      </c>
      <c r="C42" s="29" t="s">
        <v>69</v>
      </c>
      <c r="D42" s="28" t="s">
        <v>50</v>
      </c>
      <c r="E42" s="30">
        <v>190</v>
      </c>
      <c r="F42" s="30">
        <v>48</v>
      </c>
      <c r="G42" s="30">
        <v>1250</v>
      </c>
      <c r="H42" s="31">
        <f t="shared" si="1"/>
        <v>0.25263157894736843</v>
      </c>
      <c r="I42" s="32">
        <f t="shared" si="2"/>
        <v>60000</v>
      </c>
      <c r="K42" s="18">
        <f t="shared" si="0"/>
        <v>0.25007203153952939</v>
      </c>
      <c r="L42" s="18">
        <f t="shared" si="7"/>
        <v>0.85395616362050664</v>
      </c>
      <c r="M42" s="18">
        <f>$G$3</f>
        <v>1.2810799010712595</v>
      </c>
      <c r="N42" s="25">
        <v>1</v>
      </c>
      <c r="P42" s="18">
        <f t="shared" si="3"/>
        <v>0.27357532090393172</v>
      </c>
      <c r="Q42" s="26">
        <f t="shared" si="4"/>
        <v>51.979310971747026</v>
      </c>
      <c r="R42" s="26">
        <f t="shared" si="5"/>
        <v>13.131615403388722</v>
      </c>
      <c r="T42" s="26">
        <f t="shared" si="6"/>
        <v>0.30463881713386337</v>
      </c>
    </row>
    <row r="43" spans="2:20" x14ac:dyDescent="0.25">
      <c r="B43" s="20" t="s">
        <v>59</v>
      </c>
      <c r="C43" s="22" t="s">
        <v>49</v>
      </c>
      <c r="D43" s="20" t="s">
        <v>54</v>
      </c>
      <c r="E43" s="23">
        <v>553</v>
      </c>
      <c r="F43" s="23">
        <v>151</v>
      </c>
      <c r="G43" s="23">
        <v>2690</v>
      </c>
      <c r="H43" s="18">
        <f t="shared" si="1"/>
        <v>0.27305605786618448</v>
      </c>
      <c r="I43" s="24">
        <f t="shared" si="2"/>
        <v>406190</v>
      </c>
      <c r="K43" s="18">
        <f t="shared" si="0"/>
        <v>0.25007203153952939</v>
      </c>
      <c r="L43" s="18">
        <f t="shared" si="7"/>
        <v>0.85395616362050664</v>
      </c>
      <c r="M43" s="18">
        <f>$D$3</f>
        <v>1.6688020284732881</v>
      </c>
      <c r="N43" s="18">
        <f>$H$3</f>
        <v>0.84076033161848651</v>
      </c>
      <c r="P43" s="18">
        <f t="shared" si="3"/>
        <v>0.29962478233079037</v>
      </c>
      <c r="Q43" s="26">
        <f t="shared" si="4"/>
        <v>165.69250462892708</v>
      </c>
      <c r="R43" s="26">
        <f t="shared" si="5"/>
        <v>45.243342131949348</v>
      </c>
      <c r="T43" s="26">
        <f t="shared" si="6"/>
        <v>1.3028331773636341</v>
      </c>
    </row>
    <row r="44" spans="2:20" x14ac:dyDescent="0.25">
      <c r="B44" s="20" t="s">
        <v>59</v>
      </c>
      <c r="C44" s="22" t="s">
        <v>51</v>
      </c>
      <c r="D44" s="20" t="s">
        <v>54</v>
      </c>
      <c r="E44" s="23">
        <v>241</v>
      </c>
      <c r="F44" s="23">
        <v>44</v>
      </c>
      <c r="G44" s="23">
        <v>1537</v>
      </c>
      <c r="H44" s="18">
        <f t="shared" si="1"/>
        <v>0.18257261410788381</v>
      </c>
      <c r="I44" s="24">
        <f t="shared" si="2"/>
        <v>67628</v>
      </c>
      <c r="K44" s="18">
        <f t="shared" si="0"/>
        <v>0.25007203153952939</v>
      </c>
      <c r="L44" s="18">
        <f t="shared" si="7"/>
        <v>0.85395616362050664</v>
      </c>
      <c r="M44" s="25">
        <v>1</v>
      </c>
      <c r="N44" s="18">
        <f>$H$3</f>
        <v>0.84076033161848651</v>
      </c>
      <c r="P44" s="18">
        <f t="shared" si="3"/>
        <v>0.17954483349046721</v>
      </c>
      <c r="Q44" s="26">
        <f t="shared" si="4"/>
        <v>43.270304871202597</v>
      </c>
      <c r="R44" s="26">
        <f t="shared" si="5"/>
        <v>7.8999726735805575</v>
      </c>
      <c r="T44" s="26">
        <f t="shared" si="6"/>
        <v>1.2305320763871462E-2</v>
      </c>
    </row>
    <row r="45" spans="2:20" x14ac:dyDescent="0.25">
      <c r="B45" s="20" t="s">
        <v>59</v>
      </c>
      <c r="C45" s="22" t="s">
        <v>52</v>
      </c>
      <c r="D45" s="20" t="s">
        <v>54</v>
      </c>
      <c r="E45" s="23">
        <v>200</v>
      </c>
      <c r="F45" s="23">
        <v>45</v>
      </c>
      <c r="G45" s="23">
        <v>3177</v>
      </c>
      <c r="H45" s="18">
        <f t="shared" si="1"/>
        <v>0.22500000000000001</v>
      </c>
      <c r="I45" s="24">
        <f t="shared" si="2"/>
        <v>142965</v>
      </c>
      <c r="K45" s="18">
        <f t="shared" si="0"/>
        <v>0.25007203153952939</v>
      </c>
      <c r="L45" s="18">
        <f t="shared" si="7"/>
        <v>0.85395616362050664</v>
      </c>
      <c r="M45" s="18">
        <f>$E$3</f>
        <v>1.0860723048176357</v>
      </c>
      <c r="N45" s="18">
        <f>$H$3</f>
        <v>0.84076033161848651</v>
      </c>
      <c r="P45" s="18">
        <f t="shared" si="3"/>
        <v>0.19499867112709035</v>
      </c>
      <c r="Q45" s="26">
        <f t="shared" si="4"/>
        <v>38.999734225418067</v>
      </c>
      <c r="R45" s="26">
        <f t="shared" si="5"/>
        <v>8.7749402007190653</v>
      </c>
      <c r="T45" s="26">
        <f t="shared" si="6"/>
        <v>0.9231649928053679</v>
      </c>
    </row>
    <row r="46" spans="2:20" x14ac:dyDescent="0.25">
      <c r="B46" s="20" t="s">
        <v>59</v>
      </c>
      <c r="C46" s="22" t="s">
        <v>53</v>
      </c>
      <c r="D46" s="20" t="s">
        <v>54</v>
      </c>
      <c r="E46" s="23">
        <v>243</v>
      </c>
      <c r="F46" s="23">
        <v>71</v>
      </c>
      <c r="G46" s="23">
        <v>2792</v>
      </c>
      <c r="H46" s="18">
        <f t="shared" si="1"/>
        <v>0.29218106995884774</v>
      </c>
      <c r="I46" s="24">
        <f t="shared" si="2"/>
        <v>198232</v>
      </c>
      <c r="K46" s="18">
        <f t="shared" si="0"/>
        <v>0.25007203153952939</v>
      </c>
      <c r="L46" s="18">
        <f t="shared" si="7"/>
        <v>0.85395616362050664</v>
      </c>
      <c r="M46" s="18">
        <f>$F$3</f>
        <v>1.1795530512918915</v>
      </c>
      <c r="N46" s="18">
        <f>$H$3</f>
        <v>0.84076033161848651</v>
      </c>
      <c r="P46" s="18">
        <f t="shared" si="3"/>
        <v>0.21178265618737518</v>
      </c>
      <c r="Q46" s="26">
        <f t="shared" si="4"/>
        <v>51.463185453532169</v>
      </c>
      <c r="R46" s="26">
        <f t="shared" si="5"/>
        <v>15.036568589303638</v>
      </c>
      <c r="T46" s="26">
        <f t="shared" si="6"/>
        <v>7.4167022359646797</v>
      </c>
    </row>
    <row r="47" spans="2:20" x14ac:dyDescent="0.25">
      <c r="B47" s="28" t="s">
        <v>59</v>
      </c>
      <c r="C47" s="29" t="s">
        <v>69</v>
      </c>
      <c r="D47" s="28" t="s">
        <v>54</v>
      </c>
      <c r="E47" s="30">
        <v>145</v>
      </c>
      <c r="F47" s="30">
        <v>37</v>
      </c>
      <c r="G47" s="30">
        <v>1630</v>
      </c>
      <c r="H47" s="31">
        <f t="shared" si="1"/>
        <v>0.25517241379310346</v>
      </c>
      <c r="I47" s="32">
        <f t="shared" si="2"/>
        <v>60310</v>
      </c>
      <c r="K47" s="18">
        <f t="shared" si="0"/>
        <v>0.25007203153952939</v>
      </c>
      <c r="L47" s="18">
        <f t="shared" si="7"/>
        <v>0.85395616362050664</v>
      </c>
      <c r="M47" s="18">
        <f>$G$3</f>
        <v>1.2810799010712595</v>
      </c>
      <c r="N47" s="18">
        <f>$H$3</f>
        <v>0.84076033161848651</v>
      </c>
      <c r="P47" s="18">
        <f t="shared" si="3"/>
        <v>0.23001127752582351</v>
      </c>
      <c r="Q47" s="26">
        <f t="shared" si="4"/>
        <v>33.351635241244409</v>
      </c>
      <c r="R47" s="26">
        <f t="shared" si="5"/>
        <v>8.5104172684554698</v>
      </c>
      <c r="T47" s="26">
        <f t="shared" si="6"/>
        <v>0.39909783483327338</v>
      </c>
    </row>
    <row r="48" spans="2:20" x14ac:dyDescent="0.25">
      <c r="B48" s="20" t="s">
        <v>59</v>
      </c>
      <c r="C48" s="22" t="s">
        <v>49</v>
      </c>
      <c r="D48" s="20" t="s">
        <v>55</v>
      </c>
      <c r="E48" s="23">
        <v>541</v>
      </c>
      <c r="F48" s="23">
        <v>130</v>
      </c>
      <c r="G48" s="23">
        <v>1606</v>
      </c>
      <c r="H48" s="18">
        <f t="shared" si="1"/>
        <v>0.24029574861367836</v>
      </c>
      <c r="I48" s="24">
        <f t="shared" si="2"/>
        <v>208780</v>
      </c>
      <c r="K48" s="18">
        <f t="shared" si="0"/>
        <v>0.25007203153952939</v>
      </c>
      <c r="L48" s="18">
        <f t="shared" si="7"/>
        <v>0.85395616362050664</v>
      </c>
      <c r="M48" s="18">
        <f>$D$3</f>
        <v>1.6688020284732881</v>
      </c>
      <c r="N48" s="18">
        <f>$I$3</f>
        <v>0.70687793522322739</v>
      </c>
      <c r="P48" s="18">
        <f t="shared" si="3"/>
        <v>0.25191263135355219</v>
      </c>
      <c r="Q48" s="26">
        <f t="shared" si="4"/>
        <v>136.28473356227173</v>
      </c>
      <c r="R48" s="26">
        <f t="shared" si="5"/>
        <v>32.748642075961783</v>
      </c>
      <c r="T48" s="26">
        <f t="shared" si="6"/>
        <v>0.28981878539386902</v>
      </c>
    </row>
    <row r="49" spans="2:20" x14ac:dyDescent="0.25">
      <c r="B49" s="20" t="s">
        <v>59</v>
      </c>
      <c r="C49" s="22" t="s">
        <v>51</v>
      </c>
      <c r="D49" s="20" t="s">
        <v>55</v>
      </c>
      <c r="E49" s="23">
        <v>281</v>
      </c>
      <c r="F49" s="23">
        <v>60</v>
      </c>
      <c r="G49" s="23">
        <v>3742</v>
      </c>
      <c r="H49" s="18">
        <f t="shared" si="1"/>
        <v>0.21352313167259787</v>
      </c>
      <c r="I49" s="24">
        <f t="shared" si="2"/>
        <v>224520</v>
      </c>
      <c r="K49" s="18">
        <f t="shared" si="0"/>
        <v>0.25007203153952939</v>
      </c>
      <c r="L49" s="18">
        <f t="shared" si="7"/>
        <v>0.85395616362050664</v>
      </c>
      <c r="M49" s="25">
        <v>1</v>
      </c>
      <c r="N49" s="18">
        <f>$I$3</f>
        <v>0.70687793522322739</v>
      </c>
      <c r="P49" s="18">
        <f t="shared" si="3"/>
        <v>0.15095417374583114</v>
      </c>
      <c r="Q49" s="26">
        <f t="shared" si="4"/>
        <v>42.418122822578553</v>
      </c>
      <c r="R49" s="26">
        <f t="shared" si="5"/>
        <v>9.0572504247498689</v>
      </c>
      <c r="T49" s="26">
        <f t="shared" si="6"/>
        <v>7.2875078978599159</v>
      </c>
    </row>
    <row r="50" spans="2:20" x14ac:dyDescent="0.25">
      <c r="B50" s="20" t="s">
        <v>59</v>
      </c>
      <c r="C50" s="22" t="s">
        <v>52</v>
      </c>
      <c r="D50" s="20" t="s">
        <v>55</v>
      </c>
      <c r="E50" s="23">
        <v>223</v>
      </c>
      <c r="F50" s="23">
        <v>56</v>
      </c>
      <c r="G50" s="23">
        <v>2280</v>
      </c>
      <c r="H50" s="18">
        <f t="shared" si="1"/>
        <v>0.25112107623318386</v>
      </c>
      <c r="I50" s="24">
        <f t="shared" si="2"/>
        <v>127680</v>
      </c>
      <c r="K50" s="18">
        <f t="shared" si="0"/>
        <v>0.25007203153952939</v>
      </c>
      <c r="L50" s="18">
        <f t="shared" si="7"/>
        <v>0.85395616362050664</v>
      </c>
      <c r="M50" s="18">
        <f>$E$3</f>
        <v>1.0860723048176357</v>
      </c>
      <c r="N50" s="18">
        <f>$I$3</f>
        <v>0.70687793522322739</v>
      </c>
      <c r="P50" s="18">
        <f t="shared" si="3"/>
        <v>0.16394714740197666</v>
      </c>
      <c r="Q50" s="26">
        <f t="shared" si="4"/>
        <v>36.560213870640794</v>
      </c>
      <c r="R50" s="26">
        <f t="shared" si="5"/>
        <v>9.1810402545106928</v>
      </c>
      <c r="T50" s="26">
        <f t="shared" si="6"/>
        <v>10.336517343480271</v>
      </c>
    </row>
    <row r="51" spans="2:20" x14ac:dyDescent="0.25">
      <c r="B51" s="20" t="s">
        <v>59</v>
      </c>
      <c r="C51" s="22" t="s">
        <v>53</v>
      </c>
      <c r="D51" s="20" t="s">
        <v>55</v>
      </c>
      <c r="E51" s="23">
        <v>262</v>
      </c>
      <c r="F51" s="23">
        <v>58</v>
      </c>
      <c r="G51" s="23">
        <v>2164</v>
      </c>
      <c r="H51" s="18">
        <f t="shared" si="1"/>
        <v>0.22137404580152673</v>
      </c>
      <c r="I51" s="24">
        <f t="shared" si="2"/>
        <v>125512</v>
      </c>
      <c r="K51" s="18">
        <f t="shared" si="0"/>
        <v>0.25007203153952939</v>
      </c>
      <c r="L51" s="18">
        <f t="shared" si="7"/>
        <v>0.85395616362050664</v>
      </c>
      <c r="M51" s="18">
        <f>$F$3</f>
        <v>1.1795530512918915</v>
      </c>
      <c r="N51" s="18">
        <f>$I$3</f>
        <v>0.70687793522322739</v>
      </c>
      <c r="P51" s="18">
        <f t="shared" si="3"/>
        <v>0.17805845624714148</v>
      </c>
      <c r="Q51" s="26">
        <f t="shared" si="4"/>
        <v>46.651315536751071</v>
      </c>
      <c r="R51" s="26">
        <f t="shared" si="5"/>
        <v>10.327390462334206</v>
      </c>
      <c r="T51" s="26">
        <f t="shared" si="6"/>
        <v>2.7607504218166605</v>
      </c>
    </row>
    <row r="52" spans="2:20" x14ac:dyDescent="0.25">
      <c r="B52" s="28" t="s">
        <v>59</v>
      </c>
      <c r="C52" s="29" t="s">
        <v>69</v>
      </c>
      <c r="D52" s="28" t="s">
        <v>55</v>
      </c>
      <c r="E52" s="30">
        <v>152</v>
      </c>
      <c r="F52" s="30">
        <v>46</v>
      </c>
      <c r="G52" s="30">
        <v>1439</v>
      </c>
      <c r="H52" s="31">
        <f t="shared" si="1"/>
        <v>0.30263157894736842</v>
      </c>
      <c r="I52" s="32">
        <f t="shared" si="2"/>
        <v>66194</v>
      </c>
      <c r="K52" s="18">
        <f t="shared" si="0"/>
        <v>0.25007203153952939</v>
      </c>
      <c r="L52" s="18">
        <f t="shared" si="7"/>
        <v>0.85395616362050664</v>
      </c>
      <c r="M52" s="18">
        <f>$G$3</f>
        <v>1.2810799010712595</v>
      </c>
      <c r="N52" s="18">
        <f>$I$3</f>
        <v>0.70687793522322739</v>
      </c>
      <c r="P52" s="18">
        <f t="shared" si="3"/>
        <v>0.19338435796860309</v>
      </c>
      <c r="Q52" s="26">
        <f t="shared" si="4"/>
        <v>29.394422411227669</v>
      </c>
      <c r="R52" s="26">
        <f t="shared" si="5"/>
        <v>8.8956804665557421</v>
      </c>
      <c r="T52" s="26">
        <f t="shared" si="6"/>
        <v>9.3808683565563999</v>
      </c>
    </row>
    <row r="53" spans="2:20" x14ac:dyDescent="0.25">
      <c r="B53" s="20" t="s">
        <v>59</v>
      </c>
      <c r="C53" s="22" t="s">
        <v>49</v>
      </c>
      <c r="D53" s="20" t="s">
        <v>56</v>
      </c>
      <c r="E53" s="23">
        <v>939</v>
      </c>
      <c r="F53" s="23">
        <v>220</v>
      </c>
      <c r="G53" s="23">
        <v>3097</v>
      </c>
      <c r="H53" s="18">
        <f t="shared" si="1"/>
        <v>0.23429179978700745</v>
      </c>
      <c r="I53" s="24">
        <f t="shared" si="2"/>
        <v>681340</v>
      </c>
      <c r="K53" s="18">
        <f t="shared" si="0"/>
        <v>0.25007203153952939</v>
      </c>
      <c r="L53" s="18">
        <f t="shared" si="7"/>
        <v>0.85395616362050664</v>
      </c>
      <c r="M53" s="18">
        <f>$D$3</f>
        <v>1.6688020284732881</v>
      </c>
      <c r="N53" s="18">
        <f>$J$3</f>
        <v>0.59431492723207169</v>
      </c>
      <c r="P53" s="18">
        <f t="shared" si="3"/>
        <v>0.21179814747569806</v>
      </c>
      <c r="Q53" s="26">
        <f t="shared" si="4"/>
        <v>198.87846047968048</v>
      </c>
      <c r="R53" s="26">
        <f t="shared" si="5"/>
        <v>46.595592444653569</v>
      </c>
      <c r="T53" s="26">
        <f t="shared" si="6"/>
        <v>2.2431762124083789</v>
      </c>
    </row>
    <row r="54" spans="2:20" x14ac:dyDescent="0.25">
      <c r="B54" s="20" t="s">
        <v>59</v>
      </c>
      <c r="C54" s="22" t="s">
        <v>51</v>
      </c>
      <c r="D54" s="20" t="s">
        <v>56</v>
      </c>
      <c r="E54" s="23">
        <v>976</v>
      </c>
      <c r="F54" s="23">
        <v>107</v>
      </c>
      <c r="G54" s="23">
        <v>1744</v>
      </c>
      <c r="H54" s="18">
        <f t="shared" si="1"/>
        <v>0.1096311475409836</v>
      </c>
      <c r="I54" s="24">
        <f t="shared" si="2"/>
        <v>186608</v>
      </c>
      <c r="K54" s="18">
        <f t="shared" si="0"/>
        <v>0.25007203153952939</v>
      </c>
      <c r="L54" s="18">
        <f t="shared" si="7"/>
        <v>0.85395616362050664</v>
      </c>
      <c r="M54" s="25">
        <v>1</v>
      </c>
      <c r="N54" s="18">
        <f>$J$3</f>
        <v>0.59431492723207169</v>
      </c>
      <c r="P54" s="18">
        <f t="shared" si="3"/>
        <v>0.12691628117773962</v>
      </c>
      <c r="Q54" s="26">
        <f t="shared" si="4"/>
        <v>123.87029042947387</v>
      </c>
      <c r="R54" s="26">
        <f t="shared" si="5"/>
        <v>13.580042086018139</v>
      </c>
      <c r="T54" s="26">
        <f t="shared" si="6"/>
        <v>2.2976187283329232</v>
      </c>
    </row>
    <row r="55" spans="2:20" x14ac:dyDescent="0.25">
      <c r="B55" s="20" t="s">
        <v>59</v>
      </c>
      <c r="C55" s="22" t="s">
        <v>52</v>
      </c>
      <c r="D55" s="20" t="s">
        <v>56</v>
      </c>
      <c r="E55" s="23">
        <v>679</v>
      </c>
      <c r="F55" s="23">
        <v>83</v>
      </c>
      <c r="G55" s="23">
        <v>2438</v>
      </c>
      <c r="H55" s="18">
        <f t="shared" si="1"/>
        <v>0.12223858615611193</v>
      </c>
      <c r="I55" s="24">
        <f t="shared" si="2"/>
        <v>202354</v>
      </c>
      <c r="K55" s="18">
        <f t="shared" si="0"/>
        <v>0.25007203153952939</v>
      </c>
      <c r="L55" s="18">
        <f t="shared" si="7"/>
        <v>0.85395616362050664</v>
      </c>
      <c r="M55" s="18">
        <f>$E$3</f>
        <v>1.0860723048176357</v>
      </c>
      <c r="N55" s="18">
        <f>$J$3</f>
        <v>0.59431492723207169</v>
      </c>
      <c r="P55" s="18">
        <f t="shared" si="3"/>
        <v>0.13784025801759078</v>
      </c>
      <c r="Q55" s="26">
        <f t="shared" si="4"/>
        <v>93.593535193944149</v>
      </c>
      <c r="R55" s="26">
        <f t="shared" si="5"/>
        <v>11.440741415460035</v>
      </c>
      <c r="T55" s="26">
        <f t="shared" si="6"/>
        <v>1.1990463622598</v>
      </c>
    </row>
    <row r="56" spans="2:20" x14ac:dyDescent="0.25">
      <c r="B56" s="20" t="s">
        <v>59</v>
      </c>
      <c r="C56" s="22" t="s">
        <v>53</v>
      </c>
      <c r="D56" s="20" t="s">
        <v>56</v>
      </c>
      <c r="E56" s="23">
        <v>711</v>
      </c>
      <c r="F56" s="23">
        <v>109</v>
      </c>
      <c r="G56" s="23">
        <v>2316</v>
      </c>
      <c r="H56" s="18">
        <f t="shared" si="1"/>
        <v>0.15330520393811534</v>
      </c>
      <c r="I56" s="24">
        <f t="shared" si="2"/>
        <v>252444</v>
      </c>
      <c r="K56" s="18">
        <f t="shared" si="0"/>
        <v>0.25007203153952939</v>
      </c>
      <c r="L56" s="18">
        <f t="shared" si="7"/>
        <v>0.85395616362050664</v>
      </c>
      <c r="M56" s="18">
        <f>$F$3</f>
        <v>1.1795530512918915</v>
      </c>
      <c r="N56" s="18">
        <f>$J$3</f>
        <v>0.59431492723207169</v>
      </c>
      <c r="P56" s="18">
        <f t="shared" si="3"/>
        <v>0.14970448672182243</v>
      </c>
      <c r="Q56" s="26">
        <f t="shared" si="4"/>
        <v>106.43989005921576</v>
      </c>
      <c r="R56" s="26">
        <f t="shared" si="5"/>
        <v>16.317789052678645</v>
      </c>
      <c r="T56" s="26">
        <f t="shared" si="6"/>
        <v>6.1576190141271518E-2</v>
      </c>
    </row>
    <row r="57" spans="2:20" x14ac:dyDescent="0.25">
      <c r="B57" s="28" t="s">
        <v>59</v>
      </c>
      <c r="C57" s="29" t="s">
        <v>69</v>
      </c>
      <c r="D57" s="28" t="s">
        <v>56</v>
      </c>
      <c r="E57" s="30">
        <v>373</v>
      </c>
      <c r="F57" s="30">
        <v>73</v>
      </c>
      <c r="G57" s="30">
        <v>2596</v>
      </c>
      <c r="H57" s="31">
        <f t="shared" si="1"/>
        <v>0.19571045576407506</v>
      </c>
      <c r="I57" s="32">
        <f t="shared" si="2"/>
        <v>189508</v>
      </c>
      <c r="K57" s="18">
        <f t="shared" si="0"/>
        <v>0.25007203153952939</v>
      </c>
      <c r="L57" s="18">
        <f t="shared" si="7"/>
        <v>0.85395616362050664</v>
      </c>
      <c r="M57" s="18">
        <f>$G$3</f>
        <v>1.2810799010712595</v>
      </c>
      <c r="N57" s="18">
        <f>$J$3</f>
        <v>0.59431492723207169</v>
      </c>
      <c r="P57" s="18">
        <f t="shared" si="3"/>
        <v>0.16258989693551085</v>
      </c>
      <c r="Q57" s="26">
        <f t="shared" si="4"/>
        <v>60.646031556945545</v>
      </c>
      <c r="R57" s="26">
        <f t="shared" si="5"/>
        <v>11.869062476292292</v>
      </c>
      <c r="T57" s="26">
        <f t="shared" si="6"/>
        <v>2.5165791128258306</v>
      </c>
    </row>
    <row r="58" spans="2:20" x14ac:dyDescent="0.25">
      <c r="B58" s="20" t="s">
        <v>59</v>
      </c>
      <c r="C58" s="22" t="s">
        <v>49</v>
      </c>
      <c r="D58" s="20" t="s">
        <v>57</v>
      </c>
      <c r="E58" s="23">
        <v>742</v>
      </c>
      <c r="F58" s="23">
        <v>172</v>
      </c>
      <c r="G58" s="23">
        <v>2200</v>
      </c>
      <c r="H58" s="18">
        <f t="shared" si="1"/>
        <v>0.23180592991913745</v>
      </c>
      <c r="I58" s="24">
        <f t="shared" si="2"/>
        <v>378400</v>
      </c>
      <c r="K58" s="18">
        <f t="shared" si="0"/>
        <v>0.25007203153952939</v>
      </c>
      <c r="L58" s="18">
        <f t="shared" si="7"/>
        <v>0.85395616362050664</v>
      </c>
      <c r="M58" s="18">
        <f>$D$3</f>
        <v>1.6688020284732881</v>
      </c>
      <c r="N58" s="18">
        <f>$K$3</f>
        <v>0.49967641530545326</v>
      </c>
      <c r="P58" s="18">
        <f t="shared" si="3"/>
        <v>0.17807148070784901</v>
      </c>
      <c r="Q58" s="26">
        <f t="shared" si="4"/>
        <v>132.12903868522397</v>
      </c>
      <c r="R58" s="26">
        <f t="shared" si="5"/>
        <v>30.628294681750027</v>
      </c>
      <c r="T58" s="26">
        <f t="shared" si="6"/>
        <v>12.031371543931034</v>
      </c>
    </row>
    <row r="59" spans="2:20" x14ac:dyDescent="0.25">
      <c r="B59" s="20" t="s">
        <v>59</v>
      </c>
      <c r="C59" s="22" t="s">
        <v>51</v>
      </c>
      <c r="D59" s="20" t="s">
        <v>57</v>
      </c>
      <c r="E59" s="23">
        <v>870</v>
      </c>
      <c r="F59" s="23">
        <v>97</v>
      </c>
      <c r="G59" s="23">
        <v>2598</v>
      </c>
      <c r="H59" s="18">
        <f t="shared" si="1"/>
        <v>0.11149425287356322</v>
      </c>
      <c r="I59" s="24">
        <f t="shared" si="2"/>
        <v>252006</v>
      </c>
      <c r="K59" s="18">
        <f t="shared" si="0"/>
        <v>0.25007203153952939</v>
      </c>
      <c r="L59" s="18">
        <f t="shared" si="7"/>
        <v>0.85395616362050664</v>
      </c>
      <c r="M59" s="25">
        <v>1</v>
      </c>
      <c r="N59" s="18">
        <f>$K$3</f>
        <v>0.49967641530545326</v>
      </c>
      <c r="P59" s="18">
        <f t="shared" si="3"/>
        <v>0.10670617465078144</v>
      </c>
      <c r="Q59" s="26">
        <f t="shared" si="4"/>
        <v>92.834371946179857</v>
      </c>
      <c r="R59" s="26">
        <f t="shared" si="5"/>
        <v>10.350498941125799</v>
      </c>
      <c r="T59" s="26">
        <f t="shared" si="6"/>
        <v>0.18691845185136136</v>
      </c>
    </row>
    <row r="60" spans="2:20" x14ac:dyDescent="0.25">
      <c r="B60" s="20" t="s">
        <v>59</v>
      </c>
      <c r="C60" s="22" t="s">
        <v>52</v>
      </c>
      <c r="D60" s="20" t="s">
        <v>57</v>
      </c>
      <c r="E60" s="23">
        <v>596</v>
      </c>
      <c r="F60" s="23">
        <v>76</v>
      </c>
      <c r="G60" s="23">
        <v>2101</v>
      </c>
      <c r="H60" s="18">
        <f t="shared" si="1"/>
        <v>0.12751677852348994</v>
      </c>
      <c r="I60" s="24">
        <f t="shared" si="2"/>
        <v>159676</v>
      </c>
      <c r="K60" s="18">
        <f t="shared" si="0"/>
        <v>0.25007203153952939</v>
      </c>
      <c r="L60" s="18">
        <f t="shared" si="7"/>
        <v>0.85395616362050664</v>
      </c>
      <c r="M60" s="18">
        <f>$E$3</f>
        <v>1.0860723048176357</v>
      </c>
      <c r="N60" s="18">
        <f>$K$3</f>
        <v>0.49967641530545326</v>
      </c>
      <c r="P60" s="18">
        <f t="shared" si="3"/>
        <v>0.11589062104124738</v>
      </c>
      <c r="Q60" s="26">
        <f t="shared" si="4"/>
        <v>69.070810140583433</v>
      </c>
      <c r="R60" s="26">
        <f t="shared" si="5"/>
        <v>8.8076871991348007</v>
      </c>
      <c r="T60" s="26">
        <f t="shared" si="6"/>
        <v>0.69513694728810405</v>
      </c>
    </row>
    <row r="61" spans="2:20" x14ac:dyDescent="0.25">
      <c r="B61" s="20" t="s">
        <v>59</v>
      </c>
      <c r="C61" s="22" t="s">
        <v>53</v>
      </c>
      <c r="D61" s="20" t="s">
        <v>57</v>
      </c>
      <c r="E61" s="23">
        <v>614</v>
      </c>
      <c r="F61" s="23">
        <v>86</v>
      </c>
      <c r="G61" s="23">
        <v>1317</v>
      </c>
      <c r="H61" s="18">
        <f t="shared" si="1"/>
        <v>0.14006514657980457</v>
      </c>
      <c r="I61" s="24">
        <f t="shared" si="2"/>
        <v>113262</v>
      </c>
      <c r="K61" s="18">
        <f t="shared" si="0"/>
        <v>0.25007203153952939</v>
      </c>
      <c r="L61" s="18">
        <f t="shared" si="7"/>
        <v>0.85395616362050664</v>
      </c>
      <c r="M61" s="18">
        <f>$F$3</f>
        <v>1.1795530512918915</v>
      </c>
      <c r="N61" s="18">
        <f>$K$3</f>
        <v>0.49967641530545326</v>
      </c>
      <c r="P61" s="18">
        <f t="shared" si="3"/>
        <v>0.12586559390101473</v>
      </c>
      <c r="Q61" s="26">
        <f t="shared" si="4"/>
        <v>77.28147465522305</v>
      </c>
      <c r="R61" s="26">
        <f t="shared" si="5"/>
        <v>10.824441075487266</v>
      </c>
      <c r="T61" s="26">
        <f t="shared" si="6"/>
        <v>0.98358221716956762</v>
      </c>
    </row>
    <row r="62" spans="2:20" x14ac:dyDescent="0.25">
      <c r="B62" s="28" t="s">
        <v>59</v>
      </c>
      <c r="C62" s="29" t="s">
        <v>69</v>
      </c>
      <c r="D62" s="28" t="s">
        <v>57</v>
      </c>
      <c r="E62" s="30">
        <v>317</v>
      </c>
      <c r="F62" s="30">
        <v>43</v>
      </c>
      <c r="G62" s="30">
        <v>2253</v>
      </c>
      <c r="H62" s="31">
        <f t="shared" si="1"/>
        <v>0.13564668769716087</v>
      </c>
      <c r="I62" s="32">
        <f t="shared" si="2"/>
        <v>96879</v>
      </c>
      <c r="K62" s="18">
        <f t="shared" si="0"/>
        <v>0.25007203153952939</v>
      </c>
      <c r="L62" s="18">
        <f t="shared" si="7"/>
        <v>0.85395616362050664</v>
      </c>
      <c r="M62" s="18">
        <f>$G$3</f>
        <v>1.2810799010712595</v>
      </c>
      <c r="N62" s="18">
        <f>$K$3</f>
        <v>0.49967641530545326</v>
      </c>
      <c r="P62" s="18">
        <f t="shared" si="3"/>
        <v>0.13669913566531564</v>
      </c>
      <c r="Q62" s="26">
        <f t="shared" si="4"/>
        <v>43.333626005905053</v>
      </c>
      <c r="R62" s="26">
        <f t="shared" si="5"/>
        <v>5.8780628336085723</v>
      </c>
      <c r="T62" s="26">
        <f t="shared" si="6"/>
        <v>2.5685898475468188E-3</v>
      </c>
    </row>
    <row r="63" spans="2:20" x14ac:dyDescent="0.25">
      <c r="B63" s="20" t="s">
        <v>59</v>
      </c>
      <c r="C63" s="22" t="s">
        <v>49</v>
      </c>
      <c r="D63" s="20" t="s">
        <v>58</v>
      </c>
      <c r="E63" s="23">
        <v>4480</v>
      </c>
      <c r="F63" s="23">
        <v>661</v>
      </c>
      <c r="G63" s="23">
        <v>2255</v>
      </c>
      <c r="H63" s="18">
        <f t="shared" si="1"/>
        <v>0.14754464285714286</v>
      </c>
      <c r="I63" s="24">
        <f t="shared" si="2"/>
        <v>1490555</v>
      </c>
      <c r="K63" s="18">
        <f t="shared" si="0"/>
        <v>0.25007203153952939</v>
      </c>
      <c r="L63" s="18">
        <f t="shared" si="7"/>
        <v>0.85395616362050664</v>
      </c>
      <c r="M63" s="18">
        <f>$D$3</f>
        <v>1.6688020284732881</v>
      </c>
      <c r="N63" s="18">
        <f>$L$3</f>
        <v>0.42010810863414949</v>
      </c>
      <c r="P63" s="18">
        <f t="shared" si="3"/>
        <v>0.14971543717172606</v>
      </c>
      <c r="Q63" s="26">
        <f t="shared" si="4"/>
        <v>670.7251585293327</v>
      </c>
      <c r="R63" s="26">
        <f t="shared" si="5"/>
        <v>98.961903970510917</v>
      </c>
      <c r="T63" s="26">
        <f t="shared" si="6"/>
        <v>0.14100963295909591</v>
      </c>
    </row>
    <row r="64" spans="2:20" x14ac:dyDescent="0.25">
      <c r="B64" s="20" t="s">
        <v>59</v>
      </c>
      <c r="C64" s="22" t="s">
        <v>51</v>
      </c>
      <c r="D64" s="20" t="s">
        <v>58</v>
      </c>
      <c r="E64" s="23">
        <v>9334</v>
      </c>
      <c r="F64" s="23">
        <v>801</v>
      </c>
      <c r="G64" s="23">
        <v>1756</v>
      </c>
      <c r="H64" s="18">
        <f t="shared" si="1"/>
        <v>8.5815298907220908E-2</v>
      </c>
      <c r="I64" s="24">
        <f t="shared" si="2"/>
        <v>1406556</v>
      </c>
      <c r="K64" s="18">
        <f t="shared" si="0"/>
        <v>0.25007203153952939</v>
      </c>
      <c r="L64" s="18">
        <f t="shared" si="7"/>
        <v>0.85395616362050664</v>
      </c>
      <c r="M64" s="25">
        <v>1</v>
      </c>
      <c r="N64" s="18">
        <f>$L$3</f>
        <v>0.42010810863414949</v>
      </c>
      <c r="P64" s="18">
        <f t="shared" si="3"/>
        <v>8.9714318785131142E-2</v>
      </c>
      <c r="Q64" s="26">
        <f t="shared" si="4"/>
        <v>837.39345154041405</v>
      </c>
      <c r="R64" s="26">
        <f t="shared" si="5"/>
        <v>71.861169346890051</v>
      </c>
      <c r="T64" s="26">
        <f t="shared" si="6"/>
        <v>1.5816738387290143</v>
      </c>
    </row>
    <row r="65" spans="2:20" x14ac:dyDescent="0.25">
      <c r="B65" s="20" t="s">
        <v>59</v>
      </c>
      <c r="C65" s="22" t="s">
        <v>52</v>
      </c>
      <c r="D65" s="20" t="s">
        <v>58</v>
      </c>
      <c r="E65" s="23">
        <v>6049</v>
      </c>
      <c r="F65" s="23">
        <v>572</v>
      </c>
      <c r="G65" s="23">
        <v>1968</v>
      </c>
      <c r="H65" s="18">
        <f t="shared" si="1"/>
        <v>9.4561084476773014E-2</v>
      </c>
      <c r="I65" s="24">
        <f t="shared" si="2"/>
        <v>1125696</v>
      </c>
      <c r="K65" s="18">
        <f t="shared" si="0"/>
        <v>0.25007203153952939</v>
      </c>
      <c r="L65" s="18">
        <f t="shared" si="7"/>
        <v>0.85395616362050664</v>
      </c>
      <c r="M65" s="18">
        <f>$E$3</f>
        <v>1.0860723048176357</v>
      </c>
      <c r="N65" s="18">
        <f>$L$3</f>
        <v>0.42010810863414949</v>
      </c>
      <c r="P65" s="18">
        <f t="shared" si="3"/>
        <v>9.7436236978111504E-2</v>
      </c>
      <c r="Q65" s="26">
        <f t="shared" si="4"/>
        <v>589.39179748059644</v>
      </c>
      <c r="R65" s="26">
        <f t="shared" si="5"/>
        <v>55.733527551479781</v>
      </c>
      <c r="T65" s="26">
        <f t="shared" si="6"/>
        <v>0.51319787770890801</v>
      </c>
    </row>
    <row r="66" spans="2:20" x14ac:dyDescent="0.25">
      <c r="B66" s="20" t="s">
        <v>59</v>
      </c>
      <c r="C66" s="22" t="s">
        <v>53</v>
      </c>
      <c r="D66" s="20" t="s">
        <v>58</v>
      </c>
      <c r="E66" s="23">
        <v>5857</v>
      </c>
      <c r="F66" s="23">
        <v>556</v>
      </c>
      <c r="G66" s="23">
        <v>1807</v>
      </c>
      <c r="H66" s="18">
        <f t="shared" si="1"/>
        <v>9.4929144613283251E-2</v>
      </c>
      <c r="I66" s="24">
        <f t="shared" si="2"/>
        <v>1004692</v>
      </c>
      <c r="K66" s="18">
        <f t="shared" si="0"/>
        <v>0.25007203153952939</v>
      </c>
      <c r="L66" s="18">
        <f t="shared" si="7"/>
        <v>0.85395616362050664</v>
      </c>
      <c r="M66" s="18">
        <f>$F$3</f>
        <v>1.1795530512918915</v>
      </c>
      <c r="N66" s="18">
        <f>$L$3</f>
        <v>0.42010810863414949</v>
      </c>
      <c r="P66" s="18">
        <f t="shared" si="3"/>
        <v>0.10582279846757491</v>
      </c>
      <c r="Q66" s="26">
        <f t="shared" si="4"/>
        <v>619.80413062458626</v>
      </c>
      <c r="R66" s="26">
        <f t="shared" si="5"/>
        <v>58.837475947971647</v>
      </c>
      <c r="T66" s="26">
        <f t="shared" si="6"/>
        <v>6.5681509425516253</v>
      </c>
    </row>
    <row r="67" spans="2:20" x14ac:dyDescent="0.25">
      <c r="B67" s="20" t="s">
        <v>59</v>
      </c>
      <c r="C67" s="34" t="s">
        <v>69</v>
      </c>
      <c r="D67" s="34" t="s">
        <v>58</v>
      </c>
      <c r="E67" s="23">
        <v>2823</v>
      </c>
      <c r="F67" s="23">
        <v>302</v>
      </c>
      <c r="G67" s="23">
        <v>2111</v>
      </c>
      <c r="H67" s="18">
        <f t="shared" si="1"/>
        <v>0.10697839178179241</v>
      </c>
      <c r="I67" s="24">
        <f t="shared" si="2"/>
        <v>637522</v>
      </c>
      <c r="K67" s="18">
        <f t="shared" si="0"/>
        <v>0.25007203153952939</v>
      </c>
      <c r="L67" s="18">
        <f t="shared" si="7"/>
        <v>0.85395616362050664</v>
      </c>
      <c r="M67" s="18">
        <f>$G$3</f>
        <v>1.2810799010712595</v>
      </c>
      <c r="N67" s="18">
        <f>$L$3</f>
        <v>0.42010810863414949</v>
      </c>
      <c r="P67" s="18">
        <f t="shared" si="3"/>
        <v>0.11493121063393126</v>
      </c>
      <c r="Q67" s="26">
        <f t="shared" si="4"/>
        <v>324.45080761958798</v>
      </c>
      <c r="R67" s="26">
        <f t="shared" si="5"/>
        <v>34.709225611447238</v>
      </c>
      <c r="T67" s="26">
        <f t="shared" si="6"/>
        <v>1.5535136635034204</v>
      </c>
    </row>
  </sheetData>
  <mergeCells count="1">
    <mergeCell ref="K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0BCD-760B-48D4-A0E6-C9D447F99E0B}">
  <sheetPr>
    <tabColor rgb="FFFFFFCC"/>
  </sheetPr>
  <dimension ref="B1:T67"/>
  <sheetViews>
    <sheetView zoomScale="85" zoomScaleNormal="85" workbookViewId="0"/>
  </sheetViews>
  <sheetFormatPr defaultRowHeight="13.8" x14ac:dyDescent="0.25"/>
  <cols>
    <col min="1" max="1" width="3.21875" style="2" customWidth="1"/>
    <col min="2" max="2" width="8.88671875" style="1"/>
    <col min="3" max="3" width="10" style="1" bestFit="1" customWidth="1"/>
    <col min="4" max="4" width="8.88671875" style="1"/>
    <col min="5" max="8" width="8.88671875" style="2"/>
    <col min="9" max="9" width="9.5546875" style="2" customWidth="1"/>
    <col min="10" max="10" width="6.33203125" style="2" customWidth="1"/>
    <col min="11" max="14" width="8.88671875" style="2"/>
    <col min="15" max="15" width="2.33203125" style="2" customWidth="1"/>
    <col min="16" max="18" width="13.109375" style="2" customWidth="1"/>
    <col min="19" max="19" width="6.44140625" style="2" customWidth="1"/>
    <col min="20" max="20" width="14.33203125" style="2" customWidth="1"/>
    <col min="21" max="16384" width="8.88671875" style="2"/>
  </cols>
  <sheetData>
    <row r="1" spans="2:20" ht="14.4" thickBot="1" x14ac:dyDescent="0.3"/>
    <row r="2" spans="2:20" x14ac:dyDescent="0.25">
      <c r="B2" s="3" t="s">
        <v>16</v>
      </c>
      <c r="C2" s="4" t="s">
        <v>17</v>
      </c>
      <c r="D2" s="4" t="s">
        <v>18</v>
      </c>
      <c r="E2" s="5" t="s">
        <v>19</v>
      </c>
      <c r="F2" s="5" t="s">
        <v>20</v>
      </c>
      <c r="G2" s="5" t="s">
        <v>70</v>
      </c>
      <c r="H2" s="4" t="s">
        <v>21</v>
      </c>
      <c r="I2" s="5" t="s">
        <v>22</v>
      </c>
      <c r="J2" s="5" t="s">
        <v>23</v>
      </c>
      <c r="K2" s="5" t="s">
        <v>24</v>
      </c>
      <c r="L2" s="6" t="s">
        <v>25</v>
      </c>
      <c r="Q2" s="7"/>
      <c r="R2" s="7"/>
    </row>
    <row r="3" spans="2:20" ht="14.4" thickBot="1" x14ac:dyDescent="0.3">
      <c r="B3" s="10">
        <v>2027.5749842665941</v>
      </c>
      <c r="C3" s="11">
        <v>1.1441186469581026</v>
      </c>
      <c r="D3" s="11">
        <v>1</v>
      </c>
      <c r="E3" s="12">
        <v>1</v>
      </c>
      <c r="F3" s="12">
        <v>1</v>
      </c>
      <c r="G3" s="12">
        <v>1</v>
      </c>
      <c r="H3" s="11">
        <v>1.0026254071274183</v>
      </c>
      <c r="I3" s="12">
        <v>0.91711423038256934</v>
      </c>
      <c r="J3" s="12">
        <v>1.0179787280247026</v>
      </c>
      <c r="K3" s="12">
        <v>0.93123807801940128</v>
      </c>
      <c r="L3" s="13">
        <v>0.87405931209562704</v>
      </c>
      <c r="Q3" s="14"/>
      <c r="R3" s="14"/>
      <c r="T3" s="9" t="s">
        <v>27</v>
      </c>
    </row>
    <row r="4" spans="2:20" ht="14.4" thickBot="1" x14ac:dyDescent="0.3">
      <c r="M4" s="14"/>
      <c r="Q4" s="14"/>
      <c r="R4" s="14"/>
      <c r="T4" s="16">
        <f>SUM(T8:T67)</f>
        <v>567171.08032745193</v>
      </c>
    </row>
    <row r="5" spans="2:20" x14ac:dyDescent="0.25">
      <c r="T5" s="19" t="s">
        <v>28</v>
      </c>
    </row>
    <row r="6" spans="2:20" ht="14.4" customHeight="1" x14ac:dyDescent="0.25">
      <c r="B6" s="20"/>
      <c r="C6" s="20"/>
      <c r="D6" s="20"/>
      <c r="E6" s="8"/>
      <c r="F6" s="8"/>
      <c r="G6" s="8"/>
      <c r="H6" s="8"/>
      <c r="I6" s="8"/>
      <c r="K6" s="97" t="s">
        <v>29</v>
      </c>
      <c r="L6" s="97"/>
      <c r="M6" s="97"/>
      <c r="N6" s="97"/>
      <c r="P6" s="8"/>
      <c r="Q6" s="8"/>
      <c r="R6" s="8"/>
      <c r="T6" s="9" t="s">
        <v>30</v>
      </c>
    </row>
    <row r="7" spans="2:20" x14ac:dyDescent="0.25"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21" t="s">
        <v>36</v>
      </c>
      <c r="H7" s="9" t="s">
        <v>37</v>
      </c>
      <c r="I7" s="9" t="s">
        <v>38</v>
      </c>
      <c r="K7" s="9" t="s">
        <v>16</v>
      </c>
      <c r="L7" s="9" t="s">
        <v>39</v>
      </c>
      <c r="M7" s="9" t="s">
        <v>40</v>
      </c>
      <c r="N7" s="9" t="s">
        <v>41</v>
      </c>
      <c r="P7" s="9" t="s">
        <v>42</v>
      </c>
      <c r="Q7" s="9" t="s">
        <v>43</v>
      </c>
      <c r="R7" s="9" t="s">
        <v>44</v>
      </c>
      <c r="T7" s="9" t="s">
        <v>46</v>
      </c>
    </row>
    <row r="8" spans="2:20" x14ac:dyDescent="0.25">
      <c r="B8" s="20" t="s">
        <v>48</v>
      </c>
      <c r="C8" s="22" t="s">
        <v>49</v>
      </c>
      <c r="D8" s="20" t="s">
        <v>50</v>
      </c>
      <c r="E8" s="23">
        <v>1528</v>
      </c>
      <c r="F8" s="23">
        <v>455</v>
      </c>
      <c r="G8" s="23">
        <v>2167</v>
      </c>
      <c r="H8" s="18">
        <f>F8/E8</f>
        <v>0.29777486910994766</v>
      </c>
      <c r="I8" s="24">
        <f>G8*F8</f>
        <v>985985</v>
      </c>
      <c r="K8" s="18">
        <f t="shared" ref="K8:K67" si="0">$B$3</f>
        <v>2027.5749842665941</v>
      </c>
      <c r="L8" s="25">
        <v>1</v>
      </c>
      <c r="M8" s="18">
        <f>$D$3</f>
        <v>1</v>
      </c>
      <c r="N8" s="25">
        <v>1</v>
      </c>
      <c r="P8" s="18">
        <f>PRODUCT(K8:N8)</f>
        <v>2027.5749842665941</v>
      </c>
      <c r="Q8" s="26">
        <f>P8*E8</f>
        <v>3098134.575959356</v>
      </c>
      <c r="R8" s="26">
        <f>F8*P8</f>
        <v>922546.61784130032</v>
      </c>
      <c r="T8" s="26">
        <f>(I8-R8)^2/R8</f>
        <v>4362.3034902345953</v>
      </c>
    </row>
    <row r="9" spans="2:20" x14ac:dyDescent="0.25">
      <c r="B9" s="20" t="s">
        <v>48</v>
      </c>
      <c r="C9" s="22" t="s">
        <v>51</v>
      </c>
      <c r="D9" s="20" t="s">
        <v>50</v>
      </c>
      <c r="E9" s="23">
        <v>754</v>
      </c>
      <c r="F9" s="23">
        <v>193</v>
      </c>
      <c r="G9" s="23">
        <v>2233</v>
      </c>
      <c r="H9" s="18">
        <f t="shared" ref="H9:H67" si="1">F9/E9</f>
        <v>0.25596816976127323</v>
      </c>
      <c r="I9" s="24">
        <f t="shared" ref="I9:I67" si="2">G9*F9</f>
        <v>430969</v>
      </c>
      <c r="K9" s="18">
        <f t="shared" si="0"/>
        <v>2027.5749842665941</v>
      </c>
      <c r="L9" s="25">
        <v>1</v>
      </c>
      <c r="M9" s="25">
        <v>1</v>
      </c>
      <c r="N9" s="25">
        <v>1</v>
      </c>
      <c r="P9" s="18">
        <f t="shared" ref="P9:P67" si="3">PRODUCT(K9:N9)</f>
        <v>2027.5749842665941</v>
      </c>
      <c r="Q9" s="26">
        <f t="shared" ref="Q9:Q67" si="4">P9*E9</f>
        <v>1528791.5381370119</v>
      </c>
      <c r="R9" s="26">
        <f t="shared" ref="R9:R67" si="5">F9*P9</f>
        <v>391321.97196345264</v>
      </c>
      <c r="T9" s="26">
        <f t="shared" ref="T9:T67" si="6">(I9-R9)^2/R9</f>
        <v>4016.8632091979189</v>
      </c>
    </row>
    <row r="10" spans="2:20" x14ac:dyDescent="0.25">
      <c r="B10" s="20" t="s">
        <v>48</v>
      </c>
      <c r="C10" s="22" t="s">
        <v>52</v>
      </c>
      <c r="D10" s="20" t="s">
        <v>50</v>
      </c>
      <c r="E10" s="23">
        <v>605</v>
      </c>
      <c r="F10" s="23">
        <v>158</v>
      </c>
      <c r="G10" s="23">
        <v>2282</v>
      </c>
      <c r="H10" s="18">
        <f t="shared" si="1"/>
        <v>0.26115702479338843</v>
      </c>
      <c r="I10" s="24">
        <f t="shared" si="2"/>
        <v>360556</v>
      </c>
      <c r="K10" s="18">
        <f t="shared" si="0"/>
        <v>2027.5749842665941</v>
      </c>
      <c r="L10" s="25">
        <v>1</v>
      </c>
      <c r="M10" s="18">
        <f>$E$3</f>
        <v>1</v>
      </c>
      <c r="N10" s="25">
        <v>1</v>
      </c>
      <c r="P10" s="18">
        <f t="shared" si="3"/>
        <v>2027.5749842665941</v>
      </c>
      <c r="Q10" s="26">
        <f t="shared" si="4"/>
        <v>1226682.8654812893</v>
      </c>
      <c r="R10" s="26">
        <f t="shared" si="5"/>
        <v>320356.84751412185</v>
      </c>
      <c r="T10" s="26">
        <f t="shared" si="6"/>
        <v>5044.2869354045843</v>
      </c>
    </row>
    <row r="11" spans="2:20" x14ac:dyDescent="0.25">
      <c r="B11" s="20" t="s">
        <v>48</v>
      </c>
      <c r="C11" s="22" t="s">
        <v>53</v>
      </c>
      <c r="D11" s="20" t="s">
        <v>50</v>
      </c>
      <c r="E11" s="23">
        <v>718</v>
      </c>
      <c r="F11" s="23">
        <v>192</v>
      </c>
      <c r="G11" s="23">
        <v>2049</v>
      </c>
      <c r="H11" s="18">
        <f t="shared" si="1"/>
        <v>0.26740947075208915</v>
      </c>
      <c r="I11" s="24">
        <f t="shared" si="2"/>
        <v>393408</v>
      </c>
      <c r="K11" s="18">
        <f t="shared" si="0"/>
        <v>2027.5749842665941</v>
      </c>
      <c r="L11" s="25">
        <v>1</v>
      </c>
      <c r="M11" s="18">
        <f>$F$3</f>
        <v>1</v>
      </c>
      <c r="N11" s="25">
        <v>1</v>
      </c>
      <c r="P11" s="18">
        <f t="shared" si="3"/>
        <v>2027.5749842665941</v>
      </c>
      <c r="Q11" s="26">
        <f t="shared" si="4"/>
        <v>1455798.8387034147</v>
      </c>
      <c r="R11" s="26">
        <f t="shared" si="5"/>
        <v>389294.3969791861</v>
      </c>
      <c r="T11" s="26">
        <f t="shared" si="6"/>
        <v>43.467694228730345</v>
      </c>
    </row>
    <row r="12" spans="2:20" x14ac:dyDescent="0.25">
      <c r="B12" s="28" t="s">
        <v>48</v>
      </c>
      <c r="C12" s="29" t="s">
        <v>69</v>
      </c>
      <c r="D12" s="28" t="s">
        <v>50</v>
      </c>
      <c r="E12" s="30">
        <v>421</v>
      </c>
      <c r="F12" s="30">
        <v>120</v>
      </c>
      <c r="G12" s="30">
        <v>1765</v>
      </c>
      <c r="H12" s="31">
        <f t="shared" si="1"/>
        <v>0.28503562945368172</v>
      </c>
      <c r="I12" s="32">
        <f t="shared" si="2"/>
        <v>211800</v>
      </c>
      <c r="K12" s="18">
        <f t="shared" si="0"/>
        <v>2027.5749842665941</v>
      </c>
      <c r="L12" s="25">
        <v>1</v>
      </c>
      <c r="M12" s="18">
        <f>$G$3</f>
        <v>1</v>
      </c>
      <c r="N12" s="25">
        <v>1</v>
      </c>
      <c r="P12" s="18">
        <f t="shared" si="3"/>
        <v>2027.5749842665941</v>
      </c>
      <c r="Q12" s="26">
        <f t="shared" si="4"/>
        <v>853609.06837623613</v>
      </c>
      <c r="R12" s="26">
        <f t="shared" si="5"/>
        <v>243308.9981119913</v>
      </c>
      <c r="T12" s="26">
        <f t="shared" si="6"/>
        <v>4080.4777863763725</v>
      </c>
    </row>
    <row r="13" spans="2:20" x14ac:dyDescent="0.25">
      <c r="B13" s="20" t="s">
        <v>48</v>
      </c>
      <c r="C13" s="22" t="s">
        <v>49</v>
      </c>
      <c r="D13" s="20" t="s">
        <v>54</v>
      </c>
      <c r="E13" s="23">
        <v>1124</v>
      </c>
      <c r="F13" s="23">
        <v>338</v>
      </c>
      <c r="G13" s="23">
        <v>1843</v>
      </c>
      <c r="H13" s="18">
        <f t="shared" si="1"/>
        <v>0.30071174377224197</v>
      </c>
      <c r="I13" s="24">
        <f t="shared" si="2"/>
        <v>622934</v>
      </c>
      <c r="K13" s="18">
        <f t="shared" si="0"/>
        <v>2027.5749842665941</v>
      </c>
      <c r="L13" s="25">
        <v>1</v>
      </c>
      <c r="M13" s="18">
        <f>$D$3</f>
        <v>1</v>
      </c>
      <c r="N13" s="18">
        <f>$H$3</f>
        <v>1.0026254071274183</v>
      </c>
      <c r="P13" s="18">
        <f t="shared" si="3"/>
        <v>2032.8981940816627</v>
      </c>
      <c r="Q13" s="26">
        <f t="shared" si="4"/>
        <v>2284977.5701477891</v>
      </c>
      <c r="R13" s="26">
        <f t="shared" si="5"/>
        <v>687119.58959960204</v>
      </c>
      <c r="T13" s="26">
        <f t="shared" si="6"/>
        <v>5995.7392782953893</v>
      </c>
    </row>
    <row r="14" spans="2:20" x14ac:dyDescent="0.25">
      <c r="B14" s="20" t="s">
        <v>48</v>
      </c>
      <c r="C14" s="22" t="s">
        <v>51</v>
      </c>
      <c r="D14" s="20" t="s">
        <v>54</v>
      </c>
      <c r="E14" s="23">
        <v>583</v>
      </c>
      <c r="F14" s="23">
        <v>130</v>
      </c>
      <c r="G14" s="23">
        <v>2127</v>
      </c>
      <c r="H14" s="18">
        <f t="shared" si="1"/>
        <v>0.22298456260720412</v>
      </c>
      <c r="I14" s="24">
        <f t="shared" si="2"/>
        <v>276510</v>
      </c>
      <c r="K14" s="18">
        <f t="shared" si="0"/>
        <v>2027.5749842665941</v>
      </c>
      <c r="L14" s="25">
        <v>1</v>
      </c>
      <c r="M14" s="25">
        <v>1</v>
      </c>
      <c r="N14" s="18">
        <f>$H$3</f>
        <v>1.0026254071274183</v>
      </c>
      <c r="P14" s="18">
        <f t="shared" si="3"/>
        <v>2032.8981940816627</v>
      </c>
      <c r="Q14" s="26">
        <f t="shared" si="4"/>
        <v>1185179.6471496094</v>
      </c>
      <c r="R14" s="26">
        <f t="shared" si="5"/>
        <v>264276.76523061615</v>
      </c>
      <c r="T14" s="26">
        <f t="shared" si="6"/>
        <v>566.27011001996698</v>
      </c>
    </row>
    <row r="15" spans="2:20" x14ac:dyDescent="0.25">
      <c r="B15" s="20" t="s">
        <v>48</v>
      </c>
      <c r="C15" s="22" t="s">
        <v>52</v>
      </c>
      <c r="D15" s="20" t="s">
        <v>54</v>
      </c>
      <c r="E15" s="23">
        <v>462</v>
      </c>
      <c r="F15" s="23">
        <v>112</v>
      </c>
      <c r="G15" s="23">
        <v>2329</v>
      </c>
      <c r="H15" s="18">
        <f t="shared" si="1"/>
        <v>0.24242424242424243</v>
      </c>
      <c r="I15" s="24">
        <f t="shared" si="2"/>
        <v>260848</v>
      </c>
      <c r="K15" s="18">
        <f t="shared" si="0"/>
        <v>2027.5749842665941</v>
      </c>
      <c r="L15" s="25">
        <v>1</v>
      </c>
      <c r="M15" s="18">
        <f>$E$3</f>
        <v>1</v>
      </c>
      <c r="N15" s="18">
        <f>$H$3</f>
        <v>1.0026254071274183</v>
      </c>
      <c r="P15" s="18">
        <f t="shared" si="3"/>
        <v>2032.8981940816627</v>
      </c>
      <c r="Q15" s="26">
        <f t="shared" si="4"/>
        <v>939198.9656657282</v>
      </c>
      <c r="R15" s="26">
        <f t="shared" si="5"/>
        <v>227684.59773714622</v>
      </c>
      <c r="T15" s="26">
        <f t="shared" si="6"/>
        <v>4830.4156740437402</v>
      </c>
    </row>
    <row r="16" spans="2:20" x14ac:dyDescent="0.25">
      <c r="B16" s="20" t="s">
        <v>48</v>
      </c>
      <c r="C16" s="22" t="s">
        <v>53</v>
      </c>
      <c r="D16" s="20" t="s">
        <v>54</v>
      </c>
      <c r="E16" s="23">
        <v>543</v>
      </c>
      <c r="F16" s="23">
        <v>178</v>
      </c>
      <c r="G16" s="23">
        <v>1615</v>
      </c>
      <c r="H16" s="18">
        <f t="shared" si="1"/>
        <v>0.32780847145488029</v>
      </c>
      <c r="I16" s="24">
        <f t="shared" si="2"/>
        <v>287470</v>
      </c>
      <c r="K16" s="18">
        <f t="shared" si="0"/>
        <v>2027.5749842665941</v>
      </c>
      <c r="L16" s="25">
        <v>1</v>
      </c>
      <c r="M16" s="18">
        <f>$F$3</f>
        <v>1</v>
      </c>
      <c r="N16" s="18">
        <f>$H$3</f>
        <v>1.0026254071274183</v>
      </c>
      <c r="P16" s="18">
        <f t="shared" si="3"/>
        <v>2032.8981940816627</v>
      </c>
      <c r="Q16" s="26">
        <f t="shared" si="4"/>
        <v>1103863.7193863429</v>
      </c>
      <c r="R16" s="26">
        <f t="shared" si="5"/>
        <v>361855.87854653597</v>
      </c>
      <c r="T16" s="26">
        <f t="shared" si="6"/>
        <v>15291.333525837423</v>
      </c>
    </row>
    <row r="17" spans="2:20" x14ac:dyDescent="0.25">
      <c r="B17" s="28" t="s">
        <v>48</v>
      </c>
      <c r="C17" s="29" t="s">
        <v>69</v>
      </c>
      <c r="D17" s="28" t="s">
        <v>54</v>
      </c>
      <c r="E17" s="30">
        <v>316</v>
      </c>
      <c r="F17" s="30">
        <v>87</v>
      </c>
      <c r="G17" s="30">
        <v>1909</v>
      </c>
      <c r="H17" s="31">
        <f t="shared" si="1"/>
        <v>0.27531645569620256</v>
      </c>
      <c r="I17" s="32">
        <f t="shared" si="2"/>
        <v>166083</v>
      </c>
      <c r="K17" s="18">
        <f t="shared" si="0"/>
        <v>2027.5749842665941</v>
      </c>
      <c r="L17" s="25">
        <v>1</v>
      </c>
      <c r="M17" s="18">
        <f>$G$3</f>
        <v>1</v>
      </c>
      <c r="N17" s="18">
        <f>$H$3</f>
        <v>1.0026254071274183</v>
      </c>
      <c r="P17" s="18">
        <f t="shared" si="3"/>
        <v>2032.8981940816627</v>
      </c>
      <c r="Q17" s="26">
        <f t="shared" si="4"/>
        <v>642395.82932980545</v>
      </c>
      <c r="R17" s="26">
        <f t="shared" si="5"/>
        <v>176862.14288510467</v>
      </c>
      <c r="T17" s="26">
        <f t="shared" si="6"/>
        <v>656.95190300268632</v>
      </c>
    </row>
    <row r="18" spans="2:20" x14ac:dyDescent="0.25">
      <c r="B18" s="20" t="s">
        <v>48</v>
      </c>
      <c r="C18" s="22" t="s">
        <v>49</v>
      </c>
      <c r="D18" s="20" t="s">
        <v>55</v>
      </c>
      <c r="E18" s="23">
        <v>1077</v>
      </c>
      <c r="F18" s="23">
        <v>327</v>
      </c>
      <c r="G18" s="23">
        <v>1788</v>
      </c>
      <c r="H18" s="18">
        <f t="shared" si="1"/>
        <v>0.30362116991643456</v>
      </c>
      <c r="I18" s="24">
        <f t="shared" si="2"/>
        <v>584676</v>
      </c>
      <c r="K18" s="18">
        <f t="shared" si="0"/>
        <v>2027.5749842665941</v>
      </c>
      <c r="L18" s="25">
        <v>1</v>
      </c>
      <c r="M18" s="18">
        <f>$D$3</f>
        <v>1</v>
      </c>
      <c r="N18" s="18">
        <f>$I$3</f>
        <v>0.91711423038256934</v>
      </c>
      <c r="P18" s="18">
        <f t="shared" si="3"/>
        <v>1859.5178712386075</v>
      </c>
      <c r="Q18" s="26">
        <f t="shared" si="4"/>
        <v>2002700.7473239803</v>
      </c>
      <c r="R18" s="26">
        <f t="shared" si="5"/>
        <v>608062.34389502462</v>
      </c>
      <c r="T18" s="26">
        <f t="shared" si="6"/>
        <v>899.44902240283318</v>
      </c>
    </row>
    <row r="19" spans="2:20" x14ac:dyDescent="0.25">
      <c r="B19" s="20" t="s">
        <v>48</v>
      </c>
      <c r="C19" s="22" t="s">
        <v>51</v>
      </c>
      <c r="D19" s="20" t="s">
        <v>55</v>
      </c>
      <c r="E19" s="23">
        <v>621</v>
      </c>
      <c r="F19" s="23">
        <v>137</v>
      </c>
      <c r="G19" s="23">
        <v>1629</v>
      </c>
      <c r="H19" s="18">
        <f t="shared" si="1"/>
        <v>0.22061191626409019</v>
      </c>
      <c r="I19" s="24">
        <f t="shared" si="2"/>
        <v>223173</v>
      </c>
      <c r="K19" s="18">
        <f t="shared" si="0"/>
        <v>2027.5749842665941</v>
      </c>
      <c r="L19" s="25">
        <v>1</v>
      </c>
      <c r="M19" s="25">
        <v>1</v>
      </c>
      <c r="N19" s="18">
        <f>$I$3</f>
        <v>0.91711423038256934</v>
      </c>
      <c r="P19" s="18">
        <f t="shared" si="3"/>
        <v>1859.5178712386075</v>
      </c>
      <c r="Q19" s="26">
        <f t="shared" si="4"/>
        <v>1154760.5980391754</v>
      </c>
      <c r="R19" s="26">
        <f t="shared" si="5"/>
        <v>254753.94835968924</v>
      </c>
      <c r="T19" s="26">
        <f t="shared" si="6"/>
        <v>3914.9787695897953</v>
      </c>
    </row>
    <row r="20" spans="2:20" x14ac:dyDescent="0.25">
      <c r="B20" s="20" t="s">
        <v>48</v>
      </c>
      <c r="C20" s="22" t="s">
        <v>52</v>
      </c>
      <c r="D20" s="20" t="s">
        <v>55</v>
      </c>
      <c r="E20" s="23">
        <v>480</v>
      </c>
      <c r="F20" s="23">
        <v>118</v>
      </c>
      <c r="G20" s="23">
        <v>2068</v>
      </c>
      <c r="H20" s="18">
        <f t="shared" si="1"/>
        <v>0.24583333333333332</v>
      </c>
      <c r="I20" s="24">
        <f t="shared" si="2"/>
        <v>244024</v>
      </c>
      <c r="K20" s="18">
        <f t="shared" si="0"/>
        <v>2027.5749842665941</v>
      </c>
      <c r="L20" s="25">
        <v>1</v>
      </c>
      <c r="M20" s="18">
        <f>$E$3</f>
        <v>1</v>
      </c>
      <c r="N20" s="18">
        <f>$I$3</f>
        <v>0.91711423038256934</v>
      </c>
      <c r="P20" s="18">
        <f t="shared" si="3"/>
        <v>1859.5178712386075</v>
      </c>
      <c r="Q20" s="26">
        <f t="shared" si="4"/>
        <v>892568.57819453161</v>
      </c>
      <c r="R20" s="26">
        <f t="shared" si="5"/>
        <v>219423.10880615568</v>
      </c>
      <c r="T20" s="26">
        <f t="shared" si="6"/>
        <v>2758.1591147084714</v>
      </c>
    </row>
    <row r="21" spans="2:20" x14ac:dyDescent="0.25">
      <c r="B21" s="20" t="s">
        <v>48</v>
      </c>
      <c r="C21" s="22" t="s">
        <v>53</v>
      </c>
      <c r="D21" s="20" t="s">
        <v>55</v>
      </c>
      <c r="E21" s="23">
        <v>553</v>
      </c>
      <c r="F21" s="23">
        <v>131</v>
      </c>
      <c r="G21" s="23">
        <v>1324</v>
      </c>
      <c r="H21" s="18">
        <f t="shared" si="1"/>
        <v>0.23688969258589512</v>
      </c>
      <c r="I21" s="24">
        <f t="shared" si="2"/>
        <v>173444</v>
      </c>
      <c r="K21" s="18">
        <f t="shared" si="0"/>
        <v>2027.5749842665941</v>
      </c>
      <c r="L21" s="25">
        <v>1</v>
      </c>
      <c r="M21" s="18">
        <f>$F$3</f>
        <v>1</v>
      </c>
      <c r="N21" s="18">
        <f>$I$3</f>
        <v>0.91711423038256934</v>
      </c>
      <c r="P21" s="18">
        <f t="shared" si="3"/>
        <v>1859.5178712386075</v>
      </c>
      <c r="Q21" s="26">
        <f t="shared" si="4"/>
        <v>1028313.3827949499</v>
      </c>
      <c r="R21" s="26">
        <f t="shared" si="5"/>
        <v>243596.8411322576</v>
      </c>
      <c r="T21" s="26">
        <f t="shared" si="6"/>
        <v>20203.140139472311</v>
      </c>
    </row>
    <row r="22" spans="2:20" x14ac:dyDescent="0.25">
      <c r="B22" s="28" t="s">
        <v>48</v>
      </c>
      <c r="C22" s="29" t="s">
        <v>69</v>
      </c>
      <c r="D22" s="28" t="s">
        <v>55</v>
      </c>
      <c r="E22" s="30">
        <v>317</v>
      </c>
      <c r="F22" s="30">
        <v>84</v>
      </c>
      <c r="G22" s="30">
        <v>2168</v>
      </c>
      <c r="H22" s="31">
        <f t="shared" si="1"/>
        <v>0.26498422712933756</v>
      </c>
      <c r="I22" s="32">
        <f t="shared" si="2"/>
        <v>182112</v>
      </c>
      <c r="K22" s="18">
        <f t="shared" si="0"/>
        <v>2027.5749842665941</v>
      </c>
      <c r="L22" s="25">
        <v>1</v>
      </c>
      <c r="M22" s="18">
        <f>$G$3</f>
        <v>1</v>
      </c>
      <c r="N22" s="18">
        <f>$I$3</f>
        <v>0.91711423038256934</v>
      </c>
      <c r="P22" s="18">
        <f t="shared" si="3"/>
        <v>1859.5178712386075</v>
      </c>
      <c r="Q22" s="26">
        <f t="shared" si="4"/>
        <v>589467.16518263856</v>
      </c>
      <c r="R22" s="26">
        <f t="shared" si="5"/>
        <v>156199.50118404304</v>
      </c>
      <c r="T22" s="26">
        <f t="shared" si="6"/>
        <v>4298.7179203333171</v>
      </c>
    </row>
    <row r="23" spans="2:20" x14ac:dyDescent="0.25">
      <c r="B23" s="20" t="s">
        <v>48</v>
      </c>
      <c r="C23" s="22" t="s">
        <v>49</v>
      </c>
      <c r="D23" s="20" t="s">
        <v>56</v>
      </c>
      <c r="E23" s="23">
        <v>1624</v>
      </c>
      <c r="F23" s="23">
        <v>434</v>
      </c>
      <c r="G23" s="23">
        <v>2019</v>
      </c>
      <c r="H23" s="18">
        <f t="shared" si="1"/>
        <v>0.26724137931034481</v>
      </c>
      <c r="I23" s="24">
        <f t="shared" si="2"/>
        <v>876246</v>
      </c>
      <c r="K23" s="18">
        <f t="shared" si="0"/>
        <v>2027.5749842665941</v>
      </c>
      <c r="L23" s="25">
        <v>1</v>
      </c>
      <c r="M23" s="18">
        <f>$D$3</f>
        <v>1</v>
      </c>
      <c r="N23" s="18">
        <f>$J$3</f>
        <v>1.0179787280247026</v>
      </c>
      <c r="P23" s="18">
        <f t="shared" si="3"/>
        <v>2064.0282034584138</v>
      </c>
      <c r="Q23" s="26">
        <f t="shared" si="4"/>
        <v>3351981.8024164638</v>
      </c>
      <c r="R23" s="26">
        <f t="shared" si="5"/>
        <v>895788.24030095164</v>
      </c>
      <c r="T23" s="26">
        <f t="shared" si="6"/>
        <v>426.32749437728114</v>
      </c>
    </row>
    <row r="24" spans="2:20" x14ac:dyDescent="0.25">
      <c r="B24" s="20" t="s">
        <v>48</v>
      </c>
      <c r="C24" s="22" t="s">
        <v>51</v>
      </c>
      <c r="D24" s="20" t="s">
        <v>56</v>
      </c>
      <c r="E24" s="23">
        <v>1626</v>
      </c>
      <c r="F24" s="23">
        <v>256</v>
      </c>
      <c r="G24" s="23">
        <v>2075</v>
      </c>
      <c r="H24" s="18">
        <f t="shared" si="1"/>
        <v>0.15744157441574416</v>
      </c>
      <c r="I24" s="24">
        <f t="shared" si="2"/>
        <v>531200</v>
      </c>
      <c r="K24" s="18">
        <f t="shared" si="0"/>
        <v>2027.5749842665941</v>
      </c>
      <c r="L24" s="25">
        <v>1</v>
      </c>
      <c r="M24" s="25">
        <v>1</v>
      </c>
      <c r="N24" s="18">
        <f>$J$3</f>
        <v>1.0179787280247026</v>
      </c>
      <c r="P24" s="18">
        <f t="shared" si="3"/>
        <v>2064.0282034584138</v>
      </c>
      <c r="Q24" s="26">
        <f t="shared" si="4"/>
        <v>3356109.8588233809</v>
      </c>
      <c r="R24" s="26">
        <f t="shared" si="5"/>
        <v>528391.22008535394</v>
      </c>
      <c r="T24" s="26">
        <f t="shared" si="6"/>
        <v>14.930688302589012</v>
      </c>
    </row>
    <row r="25" spans="2:20" x14ac:dyDescent="0.25">
      <c r="B25" s="20" t="s">
        <v>48</v>
      </c>
      <c r="C25" s="22" t="s">
        <v>52</v>
      </c>
      <c r="D25" s="20" t="s">
        <v>56</v>
      </c>
      <c r="E25" s="23">
        <v>1138</v>
      </c>
      <c r="F25" s="23">
        <v>198</v>
      </c>
      <c r="G25" s="23">
        <v>1472</v>
      </c>
      <c r="H25" s="18">
        <f t="shared" si="1"/>
        <v>0.17398945518453426</v>
      </c>
      <c r="I25" s="24">
        <f t="shared" si="2"/>
        <v>291456</v>
      </c>
      <c r="K25" s="18">
        <f t="shared" si="0"/>
        <v>2027.5749842665941</v>
      </c>
      <c r="L25" s="25">
        <v>1</v>
      </c>
      <c r="M25" s="18">
        <f>$E$3</f>
        <v>1</v>
      </c>
      <c r="N25" s="18">
        <f>$J$3</f>
        <v>1.0179787280247026</v>
      </c>
      <c r="P25" s="18">
        <f t="shared" si="3"/>
        <v>2064.0282034584138</v>
      </c>
      <c r="Q25" s="26">
        <f t="shared" si="4"/>
        <v>2348864.0955356751</v>
      </c>
      <c r="R25" s="26">
        <f t="shared" si="5"/>
        <v>408677.58428476594</v>
      </c>
      <c r="T25" s="26">
        <f t="shared" si="6"/>
        <v>33622.837049599089</v>
      </c>
    </row>
    <row r="26" spans="2:20" x14ac:dyDescent="0.25">
      <c r="B26" s="20" t="s">
        <v>48</v>
      </c>
      <c r="C26" s="22" t="s">
        <v>53</v>
      </c>
      <c r="D26" s="20" t="s">
        <v>56</v>
      </c>
      <c r="E26" s="23">
        <v>1197</v>
      </c>
      <c r="F26" s="23">
        <v>231</v>
      </c>
      <c r="G26" s="23">
        <v>1821</v>
      </c>
      <c r="H26" s="18">
        <f t="shared" si="1"/>
        <v>0.19298245614035087</v>
      </c>
      <c r="I26" s="24">
        <f t="shared" si="2"/>
        <v>420651</v>
      </c>
      <c r="K26" s="18">
        <f t="shared" si="0"/>
        <v>2027.5749842665941</v>
      </c>
      <c r="L26" s="25">
        <v>1</v>
      </c>
      <c r="M26" s="18">
        <f>$F$3</f>
        <v>1</v>
      </c>
      <c r="N26" s="18">
        <f>$J$3</f>
        <v>1.0179787280247026</v>
      </c>
      <c r="P26" s="18">
        <f t="shared" si="3"/>
        <v>2064.0282034584138</v>
      </c>
      <c r="Q26" s="26">
        <f t="shared" si="4"/>
        <v>2470641.7595397215</v>
      </c>
      <c r="R26" s="26">
        <f t="shared" si="5"/>
        <v>476790.5149988936</v>
      </c>
      <c r="T26" s="26">
        <f t="shared" si="6"/>
        <v>6610.1255062054106</v>
      </c>
    </row>
    <row r="27" spans="2:20" x14ac:dyDescent="0.25">
      <c r="B27" s="28" t="s">
        <v>48</v>
      </c>
      <c r="C27" s="29" t="s">
        <v>69</v>
      </c>
      <c r="D27" s="28" t="s">
        <v>56</v>
      </c>
      <c r="E27" s="30">
        <v>631</v>
      </c>
      <c r="F27" s="30">
        <v>119</v>
      </c>
      <c r="G27" s="30">
        <v>2231</v>
      </c>
      <c r="H27" s="31">
        <f t="shared" si="1"/>
        <v>0.18858954041204437</v>
      </c>
      <c r="I27" s="32">
        <f t="shared" si="2"/>
        <v>265489</v>
      </c>
      <c r="K27" s="18">
        <f t="shared" si="0"/>
        <v>2027.5749842665941</v>
      </c>
      <c r="L27" s="25">
        <v>1</v>
      </c>
      <c r="M27" s="18">
        <f>$G$3</f>
        <v>1</v>
      </c>
      <c r="N27" s="18">
        <f>$J$3</f>
        <v>1.0179787280247026</v>
      </c>
      <c r="P27" s="18">
        <f t="shared" si="3"/>
        <v>2064.0282034584138</v>
      </c>
      <c r="Q27" s="26">
        <f t="shared" si="4"/>
        <v>1302401.7963822591</v>
      </c>
      <c r="R27" s="26">
        <f t="shared" si="5"/>
        <v>245619.35621155123</v>
      </c>
      <c r="T27" s="26">
        <f t="shared" si="6"/>
        <v>1607.3763500128966</v>
      </c>
    </row>
    <row r="28" spans="2:20" x14ac:dyDescent="0.25">
      <c r="B28" s="20" t="s">
        <v>48</v>
      </c>
      <c r="C28" s="22" t="s">
        <v>49</v>
      </c>
      <c r="D28" s="20" t="s">
        <v>57</v>
      </c>
      <c r="E28" s="23">
        <v>1234</v>
      </c>
      <c r="F28" s="23">
        <v>310</v>
      </c>
      <c r="G28" s="23">
        <v>1873</v>
      </c>
      <c r="H28" s="18">
        <f t="shared" si="1"/>
        <v>0.25121555915721233</v>
      </c>
      <c r="I28" s="24">
        <f t="shared" si="2"/>
        <v>580630</v>
      </c>
      <c r="K28" s="18">
        <f t="shared" si="0"/>
        <v>2027.5749842665941</v>
      </c>
      <c r="L28" s="25">
        <v>1</v>
      </c>
      <c r="M28" s="18">
        <f>$D$3</f>
        <v>1</v>
      </c>
      <c r="N28" s="18">
        <f>$K$3</f>
        <v>0.93123807801940128</v>
      </c>
      <c r="P28" s="18">
        <f t="shared" si="3"/>
        <v>1888.155031388641</v>
      </c>
      <c r="Q28" s="26">
        <f t="shared" si="4"/>
        <v>2329983.308733583</v>
      </c>
      <c r="R28" s="26">
        <f t="shared" si="5"/>
        <v>585328.05973047868</v>
      </c>
      <c r="T28" s="26">
        <f t="shared" si="6"/>
        <v>37.708366896520566</v>
      </c>
    </row>
    <row r="29" spans="2:20" x14ac:dyDescent="0.25">
      <c r="B29" s="20" t="s">
        <v>48</v>
      </c>
      <c r="C29" s="22" t="s">
        <v>51</v>
      </c>
      <c r="D29" s="20" t="s">
        <v>57</v>
      </c>
      <c r="E29" s="23">
        <v>1396</v>
      </c>
      <c r="F29" s="23">
        <v>219</v>
      </c>
      <c r="G29" s="23">
        <v>1933</v>
      </c>
      <c r="H29" s="18">
        <f t="shared" si="1"/>
        <v>0.15687679083094555</v>
      </c>
      <c r="I29" s="24">
        <f t="shared" si="2"/>
        <v>423327</v>
      </c>
      <c r="K29" s="18">
        <f t="shared" si="0"/>
        <v>2027.5749842665941</v>
      </c>
      <c r="L29" s="25">
        <v>1</v>
      </c>
      <c r="M29" s="25">
        <v>1</v>
      </c>
      <c r="N29" s="18">
        <f>$K$3</f>
        <v>0.93123807801940128</v>
      </c>
      <c r="P29" s="18">
        <f t="shared" si="3"/>
        <v>1888.155031388641</v>
      </c>
      <c r="Q29" s="26">
        <f t="shared" si="4"/>
        <v>2635864.4238185426</v>
      </c>
      <c r="R29" s="26">
        <f t="shared" si="5"/>
        <v>413505.95187411236</v>
      </c>
      <c r="T29" s="26">
        <f t="shared" si="6"/>
        <v>233.2565851926727</v>
      </c>
    </row>
    <row r="30" spans="2:20" x14ac:dyDescent="0.25">
      <c r="B30" s="20" t="s">
        <v>48</v>
      </c>
      <c r="C30" s="22" t="s">
        <v>52</v>
      </c>
      <c r="D30" s="20" t="s">
        <v>57</v>
      </c>
      <c r="E30" s="23">
        <v>961</v>
      </c>
      <c r="F30" s="23">
        <v>163</v>
      </c>
      <c r="G30" s="23">
        <v>2067</v>
      </c>
      <c r="H30" s="18">
        <f t="shared" si="1"/>
        <v>0.1696149843912591</v>
      </c>
      <c r="I30" s="24">
        <f t="shared" si="2"/>
        <v>336921</v>
      </c>
      <c r="K30" s="18">
        <f t="shared" si="0"/>
        <v>2027.5749842665941</v>
      </c>
      <c r="L30" s="25">
        <v>1</v>
      </c>
      <c r="M30" s="18">
        <f>$E$3</f>
        <v>1</v>
      </c>
      <c r="N30" s="18">
        <f>$K$3</f>
        <v>0.93123807801940128</v>
      </c>
      <c r="P30" s="18">
        <f t="shared" si="3"/>
        <v>1888.155031388641</v>
      </c>
      <c r="Q30" s="26">
        <f t="shared" si="4"/>
        <v>1814516.985164484</v>
      </c>
      <c r="R30" s="26">
        <f t="shared" si="5"/>
        <v>307769.27011634846</v>
      </c>
      <c r="T30" s="26">
        <f t="shared" si="6"/>
        <v>2761.2352425182567</v>
      </c>
    </row>
    <row r="31" spans="2:20" x14ac:dyDescent="0.25">
      <c r="B31" s="20" t="s">
        <v>48</v>
      </c>
      <c r="C31" s="22" t="s">
        <v>53</v>
      </c>
      <c r="D31" s="20" t="s">
        <v>57</v>
      </c>
      <c r="E31" s="23">
        <v>994</v>
      </c>
      <c r="F31" s="23">
        <v>174</v>
      </c>
      <c r="G31" s="23">
        <v>1804</v>
      </c>
      <c r="H31" s="18">
        <f t="shared" si="1"/>
        <v>0.1750503018108652</v>
      </c>
      <c r="I31" s="24">
        <f t="shared" si="2"/>
        <v>313896</v>
      </c>
      <c r="K31" s="18">
        <f t="shared" si="0"/>
        <v>2027.5749842665941</v>
      </c>
      <c r="L31" s="25">
        <v>1</v>
      </c>
      <c r="M31" s="18">
        <f>$F$3</f>
        <v>1</v>
      </c>
      <c r="N31" s="18">
        <f>$K$3</f>
        <v>0.93123807801940128</v>
      </c>
      <c r="P31" s="18">
        <f t="shared" si="3"/>
        <v>1888.155031388641</v>
      </c>
      <c r="Q31" s="26">
        <f t="shared" si="4"/>
        <v>1876826.1012003091</v>
      </c>
      <c r="R31" s="26">
        <f t="shared" si="5"/>
        <v>328538.97546162352</v>
      </c>
      <c r="T31" s="26">
        <f t="shared" si="6"/>
        <v>652.63711883327005</v>
      </c>
    </row>
    <row r="32" spans="2:20" x14ac:dyDescent="0.25">
      <c r="B32" s="28" t="s">
        <v>48</v>
      </c>
      <c r="C32" s="29" t="s">
        <v>69</v>
      </c>
      <c r="D32" s="28" t="s">
        <v>57</v>
      </c>
      <c r="E32" s="30">
        <v>515</v>
      </c>
      <c r="F32" s="30">
        <v>89</v>
      </c>
      <c r="G32" s="30">
        <v>1694</v>
      </c>
      <c r="H32" s="31">
        <f t="shared" si="1"/>
        <v>0.17281553398058253</v>
      </c>
      <c r="I32" s="32">
        <f t="shared" si="2"/>
        <v>150766</v>
      </c>
      <c r="K32" s="18">
        <f t="shared" si="0"/>
        <v>2027.5749842665941</v>
      </c>
      <c r="L32" s="25">
        <v>1</v>
      </c>
      <c r="M32" s="18">
        <f>$G$3</f>
        <v>1</v>
      </c>
      <c r="N32" s="18">
        <f>$K$3</f>
        <v>0.93123807801940128</v>
      </c>
      <c r="P32" s="18">
        <f t="shared" si="3"/>
        <v>1888.155031388641</v>
      </c>
      <c r="Q32" s="26">
        <f t="shared" si="4"/>
        <v>972399.84116515005</v>
      </c>
      <c r="R32" s="26">
        <f t="shared" si="5"/>
        <v>168045.79779358904</v>
      </c>
      <c r="T32" s="26">
        <f t="shared" si="6"/>
        <v>1776.8454534881314</v>
      </c>
    </row>
    <row r="33" spans="2:20" x14ac:dyDescent="0.25">
      <c r="B33" s="20" t="s">
        <v>48</v>
      </c>
      <c r="C33" s="22" t="s">
        <v>49</v>
      </c>
      <c r="D33" s="20" t="s">
        <v>58</v>
      </c>
      <c r="E33" s="23">
        <v>5413</v>
      </c>
      <c r="F33" s="23">
        <v>1050</v>
      </c>
      <c r="G33" s="23">
        <v>1648</v>
      </c>
      <c r="H33" s="18">
        <f t="shared" si="1"/>
        <v>0.19397746166635876</v>
      </c>
      <c r="I33" s="24">
        <f t="shared" si="2"/>
        <v>1730400</v>
      </c>
      <c r="K33" s="18">
        <f t="shared" si="0"/>
        <v>2027.5749842665941</v>
      </c>
      <c r="L33" s="25">
        <v>1</v>
      </c>
      <c r="M33" s="18">
        <f>$D$3</f>
        <v>1</v>
      </c>
      <c r="N33" s="18">
        <f>$L$3</f>
        <v>0.87405931209562704</v>
      </c>
      <c r="P33" s="18">
        <f t="shared" si="3"/>
        <v>1772.220795970361</v>
      </c>
      <c r="Q33" s="26">
        <f t="shared" si="4"/>
        <v>9593031.1685875636</v>
      </c>
      <c r="R33" s="26">
        <f t="shared" si="5"/>
        <v>1860831.8357688792</v>
      </c>
      <c r="T33" s="26">
        <f t="shared" si="6"/>
        <v>9142.397209154833</v>
      </c>
    </row>
    <row r="34" spans="2:20" x14ac:dyDescent="0.25">
      <c r="B34" s="20" t="s">
        <v>48</v>
      </c>
      <c r="C34" s="22" t="s">
        <v>51</v>
      </c>
      <c r="D34" s="20" t="s">
        <v>58</v>
      </c>
      <c r="E34" s="23">
        <v>13020</v>
      </c>
      <c r="F34" s="23">
        <v>1274</v>
      </c>
      <c r="G34" s="23">
        <v>1676</v>
      </c>
      <c r="H34" s="18">
        <f t="shared" si="1"/>
        <v>9.7849462365591403E-2</v>
      </c>
      <c r="I34" s="24">
        <f t="shared" si="2"/>
        <v>2135224</v>
      </c>
      <c r="K34" s="18">
        <f t="shared" si="0"/>
        <v>2027.5749842665941</v>
      </c>
      <c r="L34" s="25">
        <v>1</v>
      </c>
      <c r="M34" s="25">
        <v>1</v>
      </c>
      <c r="N34" s="18">
        <f>$L$3</f>
        <v>0.87405931209562704</v>
      </c>
      <c r="P34" s="18">
        <f t="shared" si="3"/>
        <v>1772.220795970361</v>
      </c>
      <c r="Q34" s="26">
        <f t="shared" si="4"/>
        <v>23074314.763534099</v>
      </c>
      <c r="R34" s="26">
        <f t="shared" si="5"/>
        <v>2257809.2940662401</v>
      </c>
      <c r="T34" s="26">
        <f t="shared" si="6"/>
        <v>6655.6348938767742</v>
      </c>
    </row>
    <row r="35" spans="2:20" x14ac:dyDescent="0.25">
      <c r="B35" s="20" t="s">
        <v>48</v>
      </c>
      <c r="C35" s="22" t="s">
        <v>52</v>
      </c>
      <c r="D35" s="20" t="s">
        <v>58</v>
      </c>
      <c r="E35" s="23">
        <v>8354</v>
      </c>
      <c r="F35" s="23">
        <v>855</v>
      </c>
      <c r="G35" s="23">
        <v>1994</v>
      </c>
      <c r="H35" s="18">
        <f t="shared" si="1"/>
        <v>0.10234618146995451</v>
      </c>
      <c r="I35" s="24">
        <f t="shared" si="2"/>
        <v>1704870</v>
      </c>
      <c r="K35" s="18">
        <f t="shared" si="0"/>
        <v>2027.5749842665941</v>
      </c>
      <c r="L35" s="25">
        <v>1</v>
      </c>
      <c r="M35" s="18">
        <f>$E$3</f>
        <v>1</v>
      </c>
      <c r="N35" s="18">
        <f>$L$3</f>
        <v>0.87405931209562704</v>
      </c>
      <c r="P35" s="18">
        <f t="shared" si="3"/>
        <v>1772.220795970361</v>
      </c>
      <c r="Q35" s="26">
        <f t="shared" si="4"/>
        <v>14805132.529536396</v>
      </c>
      <c r="R35" s="26">
        <f t="shared" si="5"/>
        <v>1515248.7805546587</v>
      </c>
      <c r="T35" s="26">
        <f t="shared" si="6"/>
        <v>23729.573206306395</v>
      </c>
    </row>
    <row r="36" spans="2:20" x14ac:dyDescent="0.25">
      <c r="B36" s="20" t="s">
        <v>48</v>
      </c>
      <c r="C36" s="22" t="s">
        <v>53</v>
      </c>
      <c r="D36" s="20" t="s">
        <v>58</v>
      </c>
      <c r="E36" s="23">
        <v>7995</v>
      </c>
      <c r="F36" s="23">
        <v>896</v>
      </c>
      <c r="G36" s="23">
        <v>1892</v>
      </c>
      <c r="H36" s="18">
        <f t="shared" si="1"/>
        <v>0.11207004377736085</v>
      </c>
      <c r="I36" s="24">
        <f t="shared" si="2"/>
        <v>1695232</v>
      </c>
      <c r="K36" s="18">
        <f t="shared" si="0"/>
        <v>2027.5749842665941</v>
      </c>
      <c r="L36" s="25">
        <v>1</v>
      </c>
      <c r="M36" s="18">
        <f>$F$3</f>
        <v>1</v>
      </c>
      <c r="N36" s="18">
        <f>$L$3</f>
        <v>0.87405931209562704</v>
      </c>
      <c r="P36" s="18">
        <f t="shared" si="3"/>
        <v>1772.220795970361</v>
      </c>
      <c r="Q36" s="26">
        <f t="shared" si="4"/>
        <v>14168905.263783036</v>
      </c>
      <c r="R36" s="26">
        <f t="shared" si="5"/>
        <v>1587909.8331894435</v>
      </c>
      <c r="T36" s="26">
        <f t="shared" si="6"/>
        <v>7253.5903791073633</v>
      </c>
    </row>
    <row r="37" spans="2:20" x14ac:dyDescent="0.25">
      <c r="B37" s="29" t="s">
        <v>48</v>
      </c>
      <c r="C37" s="29" t="s">
        <v>69</v>
      </c>
      <c r="D37" s="29" t="s">
        <v>58</v>
      </c>
      <c r="E37" s="30">
        <v>3800</v>
      </c>
      <c r="F37" s="30">
        <v>491</v>
      </c>
      <c r="G37" s="30">
        <v>1967</v>
      </c>
      <c r="H37" s="31">
        <f t="shared" si="1"/>
        <v>0.12921052631578947</v>
      </c>
      <c r="I37" s="32">
        <f t="shared" si="2"/>
        <v>965797</v>
      </c>
      <c r="K37" s="18">
        <f t="shared" si="0"/>
        <v>2027.5749842665941</v>
      </c>
      <c r="L37" s="25">
        <v>1</v>
      </c>
      <c r="M37" s="18">
        <f>$G$3</f>
        <v>1</v>
      </c>
      <c r="N37" s="18">
        <f>$L$3</f>
        <v>0.87405931209562704</v>
      </c>
      <c r="P37" s="18">
        <f t="shared" si="3"/>
        <v>1772.220795970361</v>
      </c>
      <c r="Q37" s="26">
        <f t="shared" si="4"/>
        <v>6734439.0246873721</v>
      </c>
      <c r="R37" s="26">
        <f t="shared" si="5"/>
        <v>870160.41082144727</v>
      </c>
      <c r="T37" s="26">
        <f t="shared" si="6"/>
        <v>10511.116198762642</v>
      </c>
    </row>
    <row r="38" spans="2:20" x14ac:dyDescent="0.25">
      <c r="B38" s="20" t="s">
        <v>59</v>
      </c>
      <c r="C38" s="22" t="s">
        <v>49</v>
      </c>
      <c r="D38" s="20" t="s">
        <v>50</v>
      </c>
      <c r="E38" s="23">
        <v>745</v>
      </c>
      <c r="F38" s="23">
        <v>227</v>
      </c>
      <c r="G38" s="23">
        <v>2391</v>
      </c>
      <c r="H38" s="18">
        <f t="shared" si="1"/>
        <v>0.30469798657718122</v>
      </c>
      <c r="I38" s="24">
        <f t="shared" si="2"/>
        <v>542757</v>
      </c>
      <c r="K38" s="18">
        <f t="shared" si="0"/>
        <v>2027.5749842665941</v>
      </c>
      <c r="L38" s="18">
        <f t="shared" ref="L38:L67" si="7">$C$3</f>
        <v>1.1441186469581026</v>
      </c>
      <c r="M38" s="18">
        <f>$D$3</f>
        <v>1</v>
      </c>
      <c r="N38" s="25">
        <v>1</v>
      </c>
      <c r="P38" s="18">
        <f t="shared" si="3"/>
        <v>2319.7863476051921</v>
      </c>
      <c r="Q38" s="26">
        <f t="shared" si="4"/>
        <v>1728240.8289658681</v>
      </c>
      <c r="R38" s="26">
        <f t="shared" si="5"/>
        <v>526591.50090637861</v>
      </c>
      <c r="T38" s="26">
        <f t="shared" si="6"/>
        <v>496.25442206355302</v>
      </c>
    </row>
    <row r="39" spans="2:20" x14ac:dyDescent="0.25">
      <c r="B39" s="20" t="s">
        <v>59</v>
      </c>
      <c r="C39" s="22" t="s">
        <v>51</v>
      </c>
      <c r="D39" s="20" t="s">
        <v>50</v>
      </c>
      <c r="E39" s="23">
        <v>298</v>
      </c>
      <c r="F39" s="23">
        <v>61</v>
      </c>
      <c r="G39" s="23">
        <v>1176</v>
      </c>
      <c r="H39" s="18">
        <f t="shared" si="1"/>
        <v>0.20469798657718122</v>
      </c>
      <c r="I39" s="24">
        <f t="shared" si="2"/>
        <v>71736</v>
      </c>
      <c r="K39" s="18">
        <f t="shared" si="0"/>
        <v>2027.5749842665941</v>
      </c>
      <c r="L39" s="18">
        <f t="shared" si="7"/>
        <v>1.1441186469581026</v>
      </c>
      <c r="M39" s="25">
        <v>1</v>
      </c>
      <c r="N39" s="25">
        <v>1</v>
      </c>
      <c r="P39" s="18">
        <f t="shared" si="3"/>
        <v>2319.7863476051921</v>
      </c>
      <c r="Q39" s="26">
        <f t="shared" si="4"/>
        <v>691296.33158634719</v>
      </c>
      <c r="R39" s="26">
        <f t="shared" si="5"/>
        <v>141506.96720391672</v>
      </c>
      <c r="T39" s="26">
        <f t="shared" si="6"/>
        <v>34401.047247059389</v>
      </c>
    </row>
    <row r="40" spans="2:20" x14ac:dyDescent="0.25">
      <c r="B40" s="20" t="s">
        <v>59</v>
      </c>
      <c r="C40" s="22" t="s">
        <v>52</v>
      </c>
      <c r="D40" s="20" t="s">
        <v>50</v>
      </c>
      <c r="E40" s="23">
        <v>253</v>
      </c>
      <c r="F40" s="23">
        <v>77</v>
      </c>
      <c r="G40" s="23">
        <v>2013</v>
      </c>
      <c r="H40" s="18">
        <f t="shared" si="1"/>
        <v>0.30434782608695654</v>
      </c>
      <c r="I40" s="24">
        <f t="shared" si="2"/>
        <v>155001</v>
      </c>
      <c r="K40" s="18">
        <f t="shared" si="0"/>
        <v>2027.5749842665941</v>
      </c>
      <c r="L40" s="18">
        <f t="shared" si="7"/>
        <v>1.1441186469581026</v>
      </c>
      <c r="M40" s="18">
        <f>$E$3</f>
        <v>1</v>
      </c>
      <c r="N40" s="25">
        <v>1</v>
      </c>
      <c r="P40" s="18">
        <f t="shared" si="3"/>
        <v>2319.7863476051921</v>
      </c>
      <c r="Q40" s="26">
        <f t="shared" si="4"/>
        <v>586905.94594411354</v>
      </c>
      <c r="R40" s="26">
        <f t="shared" si="5"/>
        <v>178623.54876559979</v>
      </c>
      <c r="T40" s="26">
        <f t="shared" si="6"/>
        <v>3124.0271175857811</v>
      </c>
    </row>
    <row r="41" spans="2:20" x14ac:dyDescent="0.25">
      <c r="B41" s="20" t="s">
        <v>59</v>
      </c>
      <c r="C41" s="22" t="s">
        <v>53</v>
      </c>
      <c r="D41" s="20" t="s">
        <v>50</v>
      </c>
      <c r="E41" s="23">
        <v>313</v>
      </c>
      <c r="F41" s="23">
        <v>71</v>
      </c>
      <c r="G41" s="23">
        <v>1903</v>
      </c>
      <c r="H41" s="18">
        <f t="shared" si="1"/>
        <v>0.2268370607028754</v>
      </c>
      <c r="I41" s="24">
        <f t="shared" si="2"/>
        <v>135113</v>
      </c>
      <c r="K41" s="18">
        <f t="shared" si="0"/>
        <v>2027.5749842665941</v>
      </c>
      <c r="L41" s="18">
        <f t="shared" si="7"/>
        <v>1.1441186469581026</v>
      </c>
      <c r="M41" s="18">
        <f>$F$3</f>
        <v>1</v>
      </c>
      <c r="N41" s="25">
        <v>1</v>
      </c>
      <c r="P41" s="18">
        <f t="shared" si="3"/>
        <v>2319.7863476051921</v>
      </c>
      <c r="Q41" s="26">
        <f t="shared" si="4"/>
        <v>726093.12680042512</v>
      </c>
      <c r="R41" s="26">
        <f t="shared" si="5"/>
        <v>164704.83067996864</v>
      </c>
      <c r="T41" s="26">
        <f t="shared" si="6"/>
        <v>5316.6409228969433</v>
      </c>
    </row>
    <row r="42" spans="2:20" x14ac:dyDescent="0.25">
      <c r="B42" s="28" t="s">
        <v>59</v>
      </c>
      <c r="C42" s="29" t="s">
        <v>69</v>
      </c>
      <c r="D42" s="28" t="s">
        <v>50</v>
      </c>
      <c r="E42" s="30">
        <v>190</v>
      </c>
      <c r="F42" s="30">
        <v>48</v>
      </c>
      <c r="G42" s="30">
        <v>1250</v>
      </c>
      <c r="H42" s="31">
        <f t="shared" si="1"/>
        <v>0.25263157894736843</v>
      </c>
      <c r="I42" s="32">
        <f t="shared" si="2"/>
        <v>60000</v>
      </c>
      <c r="K42" s="18">
        <f t="shared" si="0"/>
        <v>2027.5749842665941</v>
      </c>
      <c r="L42" s="18">
        <f t="shared" si="7"/>
        <v>1.1441186469581026</v>
      </c>
      <c r="M42" s="18">
        <f>$G$3</f>
        <v>1</v>
      </c>
      <c r="N42" s="25">
        <v>1</v>
      </c>
      <c r="P42" s="18">
        <f t="shared" si="3"/>
        <v>2319.7863476051921</v>
      </c>
      <c r="Q42" s="26">
        <f t="shared" si="4"/>
        <v>440759.40604498651</v>
      </c>
      <c r="R42" s="26">
        <f t="shared" si="5"/>
        <v>111349.74468504923</v>
      </c>
      <c r="T42" s="26">
        <f t="shared" si="6"/>
        <v>23680.308263641491</v>
      </c>
    </row>
    <row r="43" spans="2:20" x14ac:dyDescent="0.25">
      <c r="B43" s="20" t="s">
        <v>59</v>
      </c>
      <c r="C43" s="22" t="s">
        <v>49</v>
      </c>
      <c r="D43" s="20" t="s">
        <v>54</v>
      </c>
      <c r="E43" s="23">
        <v>553</v>
      </c>
      <c r="F43" s="23">
        <v>151</v>
      </c>
      <c r="G43" s="23">
        <v>2690</v>
      </c>
      <c r="H43" s="18">
        <f t="shared" si="1"/>
        <v>0.27305605786618448</v>
      </c>
      <c r="I43" s="24">
        <f t="shared" si="2"/>
        <v>406190</v>
      </c>
      <c r="K43" s="18">
        <f t="shared" si="0"/>
        <v>2027.5749842665941</v>
      </c>
      <c r="L43" s="18">
        <f t="shared" si="7"/>
        <v>1.1441186469581026</v>
      </c>
      <c r="M43" s="18">
        <f>$D$3</f>
        <v>1</v>
      </c>
      <c r="N43" s="18">
        <f>$H$3</f>
        <v>1.0026254071274183</v>
      </c>
      <c r="P43" s="18">
        <f t="shared" si="3"/>
        <v>2325.8767312162827</v>
      </c>
      <c r="Q43" s="26">
        <f t="shared" si="4"/>
        <v>1286209.8323626043</v>
      </c>
      <c r="R43" s="26">
        <f t="shared" si="5"/>
        <v>351207.38641365868</v>
      </c>
      <c r="T43" s="26">
        <f t="shared" si="6"/>
        <v>8607.6999338057085</v>
      </c>
    </row>
    <row r="44" spans="2:20" x14ac:dyDescent="0.25">
      <c r="B44" s="20" t="s">
        <v>59</v>
      </c>
      <c r="C44" s="22" t="s">
        <v>51</v>
      </c>
      <c r="D44" s="20" t="s">
        <v>54</v>
      </c>
      <c r="E44" s="23">
        <v>241</v>
      </c>
      <c r="F44" s="23">
        <v>44</v>
      </c>
      <c r="G44" s="23">
        <v>1537</v>
      </c>
      <c r="H44" s="18">
        <f t="shared" si="1"/>
        <v>0.18257261410788381</v>
      </c>
      <c r="I44" s="24">
        <f t="shared" si="2"/>
        <v>67628</v>
      </c>
      <c r="K44" s="18">
        <f t="shared" si="0"/>
        <v>2027.5749842665941</v>
      </c>
      <c r="L44" s="18">
        <f t="shared" si="7"/>
        <v>1.1441186469581026</v>
      </c>
      <c r="M44" s="25">
        <v>1</v>
      </c>
      <c r="N44" s="18">
        <f>$H$3</f>
        <v>1.0026254071274183</v>
      </c>
      <c r="P44" s="18">
        <f t="shared" si="3"/>
        <v>2325.8767312162827</v>
      </c>
      <c r="Q44" s="26">
        <f t="shared" si="4"/>
        <v>560536.29222312418</v>
      </c>
      <c r="R44" s="26">
        <f t="shared" si="5"/>
        <v>102338.57617351644</v>
      </c>
      <c r="T44" s="26">
        <f t="shared" si="6"/>
        <v>11772.922228805408</v>
      </c>
    </row>
    <row r="45" spans="2:20" x14ac:dyDescent="0.25">
      <c r="B45" s="20" t="s">
        <v>59</v>
      </c>
      <c r="C45" s="22" t="s">
        <v>52</v>
      </c>
      <c r="D45" s="20" t="s">
        <v>54</v>
      </c>
      <c r="E45" s="23">
        <v>200</v>
      </c>
      <c r="F45" s="23">
        <v>45</v>
      </c>
      <c r="G45" s="23">
        <v>3177</v>
      </c>
      <c r="H45" s="18">
        <f t="shared" si="1"/>
        <v>0.22500000000000001</v>
      </c>
      <c r="I45" s="24">
        <f t="shared" si="2"/>
        <v>142965</v>
      </c>
      <c r="K45" s="18">
        <f t="shared" si="0"/>
        <v>2027.5749842665941</v>
      </c>
      <c r="L45" s="18">
        <f t="shared" si="7"/>
        <v>1.1441186469581026</v>
      </c>
      <c r="M45" s="18">
        <f>$E$3</f>
        <v>1</v>
      </c>
      <c r="N45" s="18">
        <f>$H$3</f>
        <v>1.0026254071274183</v>
      </c>
      <c r="P45" s="18">
        <f t="shared" si="3"/>
        <v>2325.8767312162827</v>
      </c>
      <c r="Q45" s="26">
        <f t="shared" si="4"/>
        <v>465175.34624325653</v>
      </c>
      <c r="R45" s="26">
        <f t="shared" si="5"/>
        <v>104664.45290473272</v>
      </c>
      <c r="T45" s="26">
        <f t="shared" si="6"/>
        <v>14015.569442014967</v>
      </c>
    </row>
    <row r="46" spans="2:20" x14ac:dyDescent="0.25">
      <c r="B46" s="20" t="s">
        <v>59</v>
      </c>
      <c r="C46" s="22" t="s">
        <v>53</v>
      </c>
      <c r="D46" s="20" t="s">
        <v>54</v>
      </c>
      <c r="E46" s="23">
        <v>243</v>
      </c>
      <c r="F46" s="23">
        <v>71</v>
      </c>
      <c r="G46" s="23">
        <v>2792</v>
      </c>
      <c r="H46" s="18">
        <f t="shared" si="1"/>
        <v>0.29218106995884774</v>
      </c>
      <c r="I46" s="24">
        <f t="shared" si="2"/>
        <v>198232</v>
      </c>
      <c r="K46" s="18">
        <f t="shared" si="0"/>
        <v>2027.5749842665941</v>
      </c>
      <c r="L46" s="18">
        <f t="shared" si="7"/>
        <v>1.1441186469581026</v>
      </c>
      <c r="M46" s="18">
        <f>$F$3</f>
        <v>1</v>
      </c>
      <c r="N46" s="18">
        <f>$H$3</f>
        <v>1.0026254071274183</v>
      </c>
      <c r="P46" s="18">
        <f t="shared" si="3"/>
        <v>2325.8767312162827</v>
      </c>
      <c r="Q46" s="26">
        <f t="shared" si="4"/>
        <v>565188.04568555672</v>
      </c>
      <c r="R46" s="26">
        <f t="shared" si="5"/>
        <v>165137.24791635608</v>
      </c>
      <c r="T46" s="26">
        <f t="shared" si="6"/>
        <v>6632.4383462695041</v>
      </c>
    </row>
    <row r="47" spans="2:20" x14ac:dyDescent="0.25">
      <c r="B47" s="28" t="s">
        <v>59</v>
      </c>
      <c r="C47" s="29" t="s">
        <v>69</v>
      </c>
      <c r="D47" s="28" t="s">
        <v>54</v>
      </c>
      <c r="E47" s="30">
        <v>145</v>
      </c>
      <c r="F47" s="30">
        <v>37</v>
      </c>
      <c r="G47" s="30">
        <v>1630</v>
      </c>
      <c r="H47" s="31">
        <f t="shared" si="1"/>
        <v>0.25517241379310346</v>
      </c>
      <c r="I47" s="32">
        <f t="shared" si="2"/>
        <v>60310</v>
      </c>
      <c r="K47" s="18">
        <f t="shared" si="0"/>
        <v>2027.5749842665941</v>
      </c>
      <c r="L47" s="18">
        <f t="shared" si="7"/>
        <v>1.1441186469581026</v>
      </c>
      <c r="M47" s="18">
        <f>$G$3</f>
        <v>1</v>
      </c>
      <c r="N47" s="18">
        <f>$H$3</f>
        <v>1.0026254071274183</v>
      </c>
      <c r="P47" s="18">
        <f t="shared" si="3"/>
        <v>2325.8767312162827</v>
      </c>
      <c r="Q47" s="26">
        <f t="shared" si="4"/>
        <v>337252.12602636102</v>
      </c>
      <c r="R47" s="26">
        <f t="shared" si="5"/>
        <v>86057.439055002455</v>
      </c>
      <c r="T47" s="26">
        <f t="shared" si="6"/>
        <v>7703.35051996333</v>
      </c>
    </row>
    <row r="48" spans="2:20" x14ac:dyDescent="0.25">
      <c r="B48" s="20" t="s">
        <v>59</v>
      </c>
      <c r="C48" s="22" t="s">
        <v>49</v>
      </c>
      <c r="D48" s="20" t="s">
        <v>55</v>
      </c>
      <c r="E48" s="23">
        <v>541</v>
      </c>
      <c r="F48" s="23">
        <v>130</v>
      </c>
      <c r="G48" s="23">
        <v>1606</v>
      </c>
      <c r="H48" s="18">
        <f t="shared" si="1"/>
        <v>0.24029574861367836</v>
      </c>
      <c r="I48" s="24">
        <f t="shared" si="2"/>
        <v>208780</v>
      </c>
      <c r="K48" s="18">
        <f t="shared" si="0"/>
        <v>2027.5749842665941</v>
      </c>
      <c r="L48" s="18">
        <f t="shared" si="7"/>
        <v>1.1441186469581026</v>
      </c>
      <c r="M48" s="18">
        <f>$D$3</f>
        <v>1</v>
      </c>
      <c r="N48" s="18">
        <f>$I$3</f>
        <v>0.91711423038256934</v>
      </c>
      <c r="P48" s="18">
        <f t="shared" si="3"/>
        <v>2127.5090708359271</v>
      </c>
      <c r="Q48" s="26">
        <f t="shared" si="4"/>
        <v>1150982.4073222366</v>
      </c>
      <c r="R48" s="26">
        <f t="shared" si="5"/>
        <v>276576.17920867051</v>
      </c>
      <c r="T48" s="26">
        <f t="shared" si="6"/>
        <v>16618.647088281403</v>
      </c>
    </row>
    <row r="49" spans="2:20" x14ac:dyDescent="0.25">
      <c r="B49" s="20" t="s">
        <v>59</v>
      </c>
      <c r="C49" s="22" t="s">
        <v>51</v>
      </c>
      <c r="D49" s="20" t="s">
        <v>55</v>
      </c>
      <c r="E49" s="23">
        <v>281</v>
      </c>
      <c r="F49" s="23">
        <v>60</v>
      </c>
      <c r="G49" s="23">
        <v>3742</v>
      </c>
      <c r="H49" s="18">
        <f t="shared" si="1"/>
        <v>0.21352313167259787</v>
      </c>
      <c r="I49" s="24">
        <f t="shared" si="2"/>
        <v>224520</v>
      </c>
      <c r="K49" s="18">
        <f t="shared" si="0"/>
        <v>2027.5749842665941</v>
      </c>
      <c r="L49" s="18">
        <f t="shared" si="7"/>
        <v>1.1441186469581026</v>
      </c>
      <c r="M49" s="25">
        <v>1</v>
      </c>
      <c r="N49" s="18">
        <f>$I$3</f>
        <v>0.91711423038256934</v>
      </c>
      <c r="P49" s="18">
        <f t="shared" si="3"/>
        <v>2127.5090708359271</v>
      </c>
      <c r="Q49" s="26">
        <f t="shared" si="4"/>
        <v>597830.04890489555</v>
      </c>
      <c r="R49" s="26">
        <f t="shared" si="5"/>
        <v>127650.54425015562</v>
      </c>
      <c r="T49" s="26">
        <f t="shared" si="6"/>
        <v>73510.782992682914</v>
      </c>
    </row>
    <row r="50" spans="2:20" x14ac:dyDescent="0.25">
      <c r="B50" s="20" t="s">
        <v>59</v>
      </c>
      <c r="C50" s="22" t="s">
        <v>52</v>
      </c>
      <c r="D50" s="20" t="s">
        <v>55</v>
      </c>
      <c r="E50" s="23">
        <v>223</v>
      </c>
      <c r="F50" s="23">
        <v>56</v>
      </c>
      <c r="G50" s="23">
        <v>2280</v>
      </c>
      <c r="H50" s="18">
        <f t="shared" si="1"/>
        <v>0.25112107623318386</v>
      </c>
      <c r="I50" s="24">
        <f t="shared" si="2"/>
        <v>127680</v>
      </c>
      <c r="K50" s="18">
        <f t="shared" si="0"/>
        <v>2027.5749842665941</v>
      </c>
      <c r="L50" s="18">
        <f t="shared" si="7"/>
        <v>1.1441186469581026</v>
      </c>
      <c r="M50" s="18">
        <f>$E$3</f>
        <v>1</v>
      </c>
      <c r="N50" s="18">
        <f>$I$3</f>
        <v>0.91711423038256934</v>
      </c>
      <c r="P50" s="18">
        <f t="shared" si="3"/>
        <v>2127.5090708359271</v>
      </c>
      <c r="Q50" s="26">
        <f t="shared" si="4"/>
        <v>474434.52279641177</v>
      </c>
      <c r="R50" s="26">
        <f t="shared" si="5"/>
        <v>119140.50796681191</v>
      </c>
      <c r="T50" s="26">
        <f t="shared" si="6"/>
        <v>612.07498129180703</v>
      </c>
    </row>
    <row r="51" spans="2:20" x14ac:dyDescent="0.25">
      <c r="B51" s="20" t="s">
        <v>59</v>
      </c>
      <c r="C51" s="22" t="s">
        <v>53</v>
      </c>
      <c r="D51" s="20" t="s">
        <v>55</v>
      </c>
      <c r="E51" s="23">
        <v>262</v>
      </c>
      <c r="F51" s="23">
        <v>58</v>
      </c>
      <c r="G51" s="23">
        <v>2164</v>
      </c>
      <c r="H51" s="18">
        <f t="shared" si="1"/>
        <v>0.22137404580152673</v>
      </c>
      <c r="I51" s="24">
        <f t="shared" si="2"/>
        <v>125512</v>
      </c>
      <c r="K51" s="18">
        <f t="shared" si="0"/>
        <v>2027.5749842665941</v>
      </c>
      <c r="L51" s="18">
        <f t="shared" si="7"/>
        <v>1.1441186469581026</v>
      </c>
      <c r="M51" s="18">
        <f>$F$3</f>
        <v>1</v>
      </c>
      <c r="N51" s="18">
        <f>$I$3</f>
        <v>0.91711423038256934</v>
      </c>
      <c r="P51" s="18">
        <f t="shared" si="3"/>
        <v>2127.5090708359271</v>
      </c>
      <c r="Q51" s="26">
        <f t="shared" si="4"/>
        <v>557407.37655901292</v>
      </c>
      <c r="R51" s="26">
        <f t="shared" si="5"/>
        <v>123395.52610848377</v>
      </c>
      <c r="T51" s="26">
        <f t="shared" si="6"/>
        <v>36.301654320365849</v>
      </c>
    </row>
    <row r="52" spans="2:20" x14ac:dyDescent="0.25">
      <c r="B52" s="28" t="s">
        <v>59</v>
      </c>
      <c r="C52" s="29" t="s">
        <v>69</v>
      </c>
      <c r="D52" s="28" t="s">
        <v>55</v>
      </c>
      <c r="E52" s="30">
        <v>152</v>
      </c>
      <c r="F52" s="30">
        <v>46</v>
      </c>
      <c r="G52" s="30">
        <v>1439</v>
      </c>
      <c r="H52" s="31">
        <f t="shared" si="1"/>
        <v>0.30263157894736842</v>
      </c>
      <c r="I52" s="32">
        <f t="shared" si="2"/>
        <v>66194</v>
      </c>
      <c r="K52" s="18">
        <f t="shared" si="0"/>
        <v>2027.5749842665941</v>
      </c>
      <c r="L52" s="18">
        <f t="shared" si="7"/>
        <v>1.1441186469581026</v>
      </c>
      <c r="M52" s="18">
        <f>$G$3</f>
        <v>1</v>
      </c>
      <c r="N52" s="18">
        <f>$I$3</f>
        <v>0.91711423038256934</v>
      </c>
      <c r="P52" s="18">
        <f t="shared" si="3"/>
        <v>2127.5090708359271</v>
      </c>
      <c r="Q52" s="26">
        <f t="shared" si="4"/>
        <v>323381.37876706093</v>
      </c>
      <c r="R52" s="26">
        <f t="shared" si="5"/>
        <v>97865.417258452653</v>
      </c>
      <c r="T52" s="26">
        <f t="shared" si="6"/>
        <v>10249.572313271638</v>
      </c>
    </row>
    <row r="53" spans="2:20" x14ac:dyDescent="0.25">
      <c r="B53" s="20" t="s">
        <v>59</v>
      </c>
      <c r="C53" s="22" t="s">
        <v>49</v>
      </c>
      <c r="D53" s="20" t="s">
        <v>56</v>
      </c>
      <c r="E53" s="23">
        <v>939</v>
      </c>
      <c r="F53" s="23">
        <v>220</v>
      </c>
      <c r="G53" s="23">
        <v>3097</v>
      </c>
      <c r="H53" s="18">
        <f t="shared" si="1"/>
        <v>0.23429179978700745</v>
      </c>
      <c r="I53" s="24">
        <f t="shared" si="2"/>
        <v>681340</v>
      </c>
      <c r="K53" s="18">
        <f t="shared" si="0"/>
        <v>2027.5749842665941</v>
      </c>
      <c r="L53" s="18">
        <f t="shared" si="7"/>
        <v>1.1441186469581026</v>
      </c>
      <c r="M53" s="18">
        <f>$D$3</f>
        <v>1</v>
      </c>
      <c r="N53" s="18">
        <f>$J$3</f>
        <v>1.0179787280247026</v>
      </c>
      <c r="P53" s="18">
        <f t="shared" si="3"/>
        <v>2361.4931554242039</v>
      </c>
      <c r="Q53" s="26">
        <f t="shared" si="4"/>
        <v>2217442.0729433275</v>
      </c>
      <c r="R53" s="26">
        <f t="shared" si="5"/>
        <v>519528.49419332488</v>
      </c>
      <c r="T53" s="26">
        <f t="shared" si="6"/>
        <v>50397.550286588434</v>
      </c>
    </row>
    <row r="54" spans="2:20" x14ac:dyDescent="0.25">
      <c r="B54" s="20" t="s">
        <v>59</v>
      </c>
      <c r="C54" s="22" t="s">
        <v>51</v>
      </c>
      <c r="D54" s="20" t="s">
        <v>56</v>
      </c>
      <c r="E54" s="23">
        <v>976</v>
      </c>
      <c r="F54" s="23">
        <v>107</v>
      </c>
      <c r="G54" s="23">
        <v>1744</v>
      </c>
      <c r="H54" s="18">
        <f t="shared" si="1"/>
        <v>0.1096311475409836</v>
      </c>
      <c r="I54" s="24">
        <f t="shared" si="2"/>
        <v>186608</v>
      </c>
      <c r="K54" s="18">
        <f t="shared" si="0"/>
        <v>2027.5749842665941</v>
      </c>
      <c r="L54" s="18">
        <f t="shared" si="7"/>
        <v>1.1441186469581026</v>
      </c>
      <c r="M54" s="25">
        <v>1</v>
      </c>
      <c r="N54" s="18">
        <f>$J$3</f>
        <v>1.0179787280247026</v>
      </c>
      <c r="P54" s="18">
        <f t="shared" si="3"/>
        <v>2361.4931554242039</v>
      </c>
      <c r="Q54" s="26">
        <f t="shared" si="4"/>
        <v>2304817.3196940231</v>
      </c>
      <c r="R54" s="26">
        <f t="shared" si="5"/>
        <v>252679.7676303898</v>
      </c>
      <c r="T54" s="26">
        <f t="shared" si="6"/>
        <v>17276.723493706388</v>
      </c>
    </row>
    <row r="55" spans="2:20" x14ac:dyDescent="0.25">
      <c r="B55" s="20" t="s">
        <v>59</v>
      </c>
      <c r="C55" s="22" t="s">
        <v>52</v>
      </c>
      <c r="D55" s="20" t="s">
        <v>56</v>
      </c>
      <c r="E55" s="23">
        <v>679</v>
      </c>
      <c r="F55" s="23">
        <v>83</v>
      </c>
      <c r="G55" s="23">
        <v>2438</v>
      </c>
      <c r="H55" s="18">
        <f t="shared" si="1"/>
        <v>0.12223858615611193</v>
      </c>
      <c r="I55" s="24">
        <f t="shared" si="2"/>
        <v>202354</v>
      </c>
      <c r="K55" s="18">
        <f t="shared" si="0"/>
        <v>2027.5749842665941</v>
      </c>
      <c r="L55" s="18">
        <f t="shared" si="7"/>
        <v>1.1441186469581026</v>
      </c>
      <c r="M55" s="18">
        <f>$E$3</f>
        <v>1</v>
      </c>
      <c r="N55" s="18">
        <f>$J$3</f>
        <v>1.0179787280247026</v>
      </c>
      <c r="P55" s="18">
        <f t="shared" si="3"/>
        <v>2361.4931554242039</v>
      </c>
      <c r="Q55" s="26">
        <f t="shared" si="4"/>
        <v>1603453.8525330345</v>
      </c>
      <c r="R55" s="26">
        <f t="shared" si="5"/>
        <v>196003.93190020893</v>
      </c>
      <c r="T55" s="26">
        <f t="shared" si="6"/>
        <v>205.72732639115571</v>
      </c>
    </row>
    <row r="56" spans="2:20" x14ac:dyDescent="0.25">
      <c r="B56" s="20" t="s">
        <v>59</v>
      </c>
      <c r="C56" s="22" t="s">
        <v>53</v>
      </c>
      <c r="D56" s="20" t="s">
        <v>56</v>
      </c>
      <c r="E56" s="23">
        <v>711</v>
      </c>
      <c r="F56" s="23">
        <v>109</v>
      </c>
      <c r="G56" s="23">
        <v>2316</v>
      </c>
      <c r="H56" s="18">
        <f t="shared" si="1"/>
        <v>0.15330520393811534</v>
      </c>
      <c r="I56" s="24">
        <f t="shared" si="2"/>
        <v>252444</v>
      </c>
      <c r="K56" s="18">
        <f t="shared" si="0"/>
        <v>2027.5749842665941</v>
      </c>
      <c r="L56" s="18">
        <f t="shared" si="7"/>
        <v>1.1441186469581026</v>
      </c>
      <c r="M56" s="18">
        <f>$F$3</f>
        <v>1</v>
      </c>
      <c r="N56" s="18">
        <f>$J$3</f>
        <v>1.0179787280247026</v>
      </c>
      <c r="P56" s="18">
        <f t="shared" si="3"/>
        <v>2361.4931554242039</v>
      </c>
      <c r="Q56" s="26">
        <f t="shared" si="4"/>
        <v>1679021.6335066089</v>
      </c>
      <c r="R56" s="26">
        <f t="shared" si="5"/>
        <v>257402.75394123822</v>
      </c>
      <c r="T56" s="26">
        <f t="shared" si="6"/>
        <v>95.528273389642791</v>
      </c>
    </row>
    <row r="57" spans="2:20" x14ac:dyDescent="0.25">
      <c r="B57" s="28" t="s">
        <v>59</v>
      </c>
      <c r="C57" s="29" t="s">
        <v>69</v>
      </c>
      <c r="D57" s="28" t="s">
        <v>56</v>
      </c>
      <c r="E57" s="30">
        <v>373</v>
      </c>
      <c r="F57" s="30">
        <v>73</v>
      </c>
      <c r="G57" s="30">
        <v>2596</v>
      </c>
      <c r="H57" s="31">
        <f t="shared" si="1"/>
        <v>0.19571045576407506</v>
      </c>
      <c r="I57" s="32">
        <f t="shared" si="2"/>
        <v>189508</v>
      </c>
      <c r="K57" s="18">
        <f t="shared" si="0"/>
        <v>2027.5749842665941</v>
      </c>
      <c r="L57" s="18">
        <f t="shared" si="7"/>
        <v>1.1441186469581026</v>
      </c>
      <c r="M57" s="18">
        <f>$G$3</f>
        <v>1</v>
      </c>
      <c r="N57" s="18">
        <f>$J$3</f>
        <v>1.0179787280247026</v>
      </c>
      <c r="P57" s="18">
        <f t="shared" si="3"/>
        <v>2361.4931554242039</v>
      </c>
      <c r="Q57" s="26">
        <f t="shared" si="4"/>
        <v>880836.94697322801</v>
      </c>
      <c r="R57" s="26">
        <f t="shared" si="5"/>
        <v>172389.0003459669</v>
      </c>
      <c r="T57" s="26">
        <f t="shared" si="6"/>
        <v>1699.9933207260565</v>
      </c>
    </row>
    <row r="58" spans="2:20" x14ac:dyDescent="0.25">
      <c r="B58" s="20" t="s">
        <v>59</v>
      </c>
      <c r="C58" s="22" t="s">
        <v>49</v>
      </c>
      <c r="D58" s="20" t="s">
        <v>57</v>
      </c>
      <c r="E58" s="23">
        <v>742</v>
      </c>
      <c r="F58" s="23">
        <v>172</v>
      </c>
      <c r="G58" s="23">
        <v>2200</v>
      </c>
      <c r="H58" s="18">
        <f t="shared" si="1"/>
        <v>0.23180592991913745</v>
      </c>
      <c r="I58" s="24">
        <f t="shared" si="2"/>
        <v>378400</v>
      </c>
      <c r="K58" s="18">
        <f t="shared" si="0"/>
        <v>2027.5749842665941</v>
      </c>
      <c r="L58" s="18">
        <f t="shared" si="7"/>
        <v>1.1441186469581026</v>
      </c>
      <c r="M58" s="18">
        <f>$D$3</f>
        <v>1</v>
      </c>
      <c r="N58" s="18">
        <f>$K$3</f>
        <v>0.93123807801940128</v>
      </c>
      <c r="P58" s="18">
        <f t="shared" si="3"/>
        <v>2160.2733797595056</v>
      </c>
      <c r="Q58" s="26">
        <f t="shared" si="4"/>
        <v>1602922.8477815532</v>
      </c>
      <c r="R58" s="26">
        <f t="shared" si="5"/>
        <v>371567.02131863497</v>
      </c>
      <c r="T58" s="26">
        <f t="shared" si="6"/>
        <v>125.65592472199135</v>
      </c>
    </row>
    <row r="59" spans="2:20" x14ac:dyDescent="0.25">
      <c r="B59" s="20" t="s">
        <v>59</v>
      </c>
      <c r="C59" s="22" t="s">
        <v>51</v>
      </c>
      <c r="D59" s="20" t="s">
        <v>57</v>
      </c>
      <c r="E59" s="23">
        <v>870</v>
      </c>
      <c r="F59" s="23">
        <v>97</v>
      </c>
      <c r="G59" s="23">
        <v>2598</v>
      </c>
      <c r="H59" s="18">
        <f t="shared" si="1"/>
        <v>0.11149425287356322</v>
      </c>
      <c r="I59" s="24">
        <f t="shared" si="2"/>
        <v>252006</v>
      </c>
      <c r="K59" s="18">
        <f t="shared" si="0"/>
        <v>2027.5749842665941</v>
      </c>
      <c r="L59" s="18">
        <f t="shared" si="7"/>
        <v>1.1441186469581026</v>
      </c>
      <c r="M59" s="25">
        <v>1</v>
      </c>
      <c r="N59" s="18">
        <f>$K$3</f>
        <v>0.93123807801940128</v>
      </c>
      <c r="P59" s="18">
        <f t="shared" si="3"/>
        <v>2160.2733797595056</v>
      </c>
      <c r="Q59" s="26">
        <f t="shared" si="4"/>
        <v>1879437.8403907698</v>
      </c>
      <c r="R59" s="26">
        <f t="shared" si="5"/>
        <v>209546.51783667205</v>
      </c>
      <c r="T59" s="26">
        <f t="shared" si="6"/>
        <v>8603.3766830863606</v>
      </c>
    </row>
    <row r="60" spans="2:20" x14ac:dyDescent="0.25">
      <c r="B60" s="20" t="s">
        <v>59</v>
      </c>
      <c r="C60" s="22" t="s">
        <v>52</v>
      </c>
      <c r="D60" s="20" t="s">
        <v>57</v>
      </c>
      <c r="E60" s="23">
        <v>596</v>
      </c>
      <c r="F60" s="23">
        <v>76</v>
      </c>
      <c r="G60" s="23">
        <v>2101</v>
      </c>
      <c r="H60" s="18">
        <f t="shared" si="1"/>
        <v>0.12751677852348994</v>
      </c>
      <c r="I60" s="24">
        <f t="shared" si="2"/>
        <v>159676</v>
      </c>
      <c r="K60" s="18">
        <f t="shared" si="0"/>
        <v>2027.5749842665941</v>
      </c>
      <c r="L60" s="18">
        <f t="shared" si="7"/>
        <v>1.1441186469581026</v>
      </c>
      <c r="M60" s="18">
        <f>$E$3</f>
        <v>1</v>
      </c>
      <c r="N60" s="18">
        <f>$K$3</f>
        <v>0.93123807801940128</v>
      </c>
      <c r="P60" s="18">
        <f t="shared" si="3"/>
        <v>2160.2733797595056</v>
      </c>
      <c r="Q60" s="26">
        <f t="shared" si="4"/>
        <v>1287522.9343366653</v>
      </c>
      <c r="R60" s="26">
        <f t="shared" si="5"/>
        <v>164180.77686172244</v>
      </c>
      <c r="T60" s="26">
        <f t="shared" si="6"/>
        <v>123.60164790181965</v>
      </c>
    </row>
    <row r="61" spans="2:20" x14ac:dyDescent="0.25">
      <c r="B61" s="20" t="s">
        <v>59</v>
      </c>
      <c r="C61" s="22" t="s">
        <v>53</v>
      </c>
      <c r="D61" s="20" t="s">
        <v>57</v>
      </c>
      <c r="E61" s="23">
        <v>614</v>
      </c>
      <c r="F61" s="23">
        <v>86</v>
      </c>
      <c r="G61" s="23">
        <v>1317</v>
      </c>
      <c r="H61" s="18">
        <f t="shared" si="1"/>
        <v>0.14006514657980457</v>
      </c>
      <c r="I61" s="24">
        <f t="shared" si="2"/>
        <v>113262</v>
      </c>
      <c r="K61" s="18">
        <f t="shared" si="0"/>
        <v>2027.5749842665941</v>
      </c>
      <c r="L61" s="18">
        <f t="shared" si="7"/>
        <v>1.1441186469581026</v>
      </c>
      <c r="M61" s="18">
        <f>$F$3</f>
        <v>1</v>
      </c>
      <c r="N61" s="18">
        <f>$K$3</f>
        <v>0.93123807801940128</v>
      </c>
      <c r="P61" s="18">
        <f t="shared" si="3"/>
        <v>2160.2733797595056</v>
      </c>
      <c r="Q61" s="26">
        <f t="shared" si="4"/>
        <v>1326407.8551723363</v>
      </c>
      <c r="R61" s="26">
        <f t="shared" si="5"/>
        <v>185783.51065931749</v>
      </c>
      <c r="T61" s="26">
        <f t="shared" si="6"/>
        <v>28309.129748085797</v>
      </c>
    </row>
    <row r="62" spans="2:20" x14ac:dyDescent="0.25">
      <c r="B62" s="28" t="s">
        <v>59</v>
      </c>
      <c r="C62" s="29" t="s">
        <v>69</v>
      </c>
      <c r="D62" s="28" t="s">
        <v>57</v>
      </c>
      <c r="E62" s="30">
        <v>317</v>
      </c>
      <c r="F62" s="30">
        <v>43</v>
      </c>
      <c r="G62" s="30">
        <v>2253</v>
      </c>
      <c r="H62" s="31">
        <f t="shared" si="1"/>
        <v>0.13564668769716087</v>
      </c>
      <c r="I62" s="32">
        <f t="shared" si="2"/>
        <v>96879</v>
      </c>
      <c r="K62" s="18">
        <f t="shared" si="0"/>
        <v>2027.5749842665941</v>
      </c>
      <c r="L62" s="18">
        <f t="shared" si="7"/>
        <v>1.1441186469581026</v>
      </c>
      <c r="M62" s="18">
        <f>$G$3</f>
        <v>1</v>
      </c>
      <c r="N62" s="18">
        <f>$K$3</f>
        <v>0.93123807801940128</v>
      </c>
      <c r="P62" s="18">
        <f t="shared" si="3"/>
        <v>2160.2733797595056</v>
      </c>
      <c r="Q62" s="26">
        <f t="shared" si="4"/>
        <v>684806.6613837633</v>
      </c>
      <c r="R62" s="26">
        <f t="shared" si="5"/>
        <v>92891.755329658743</v>
      </c>
      <c r="T62" s="26">
        <f t="shared" si="6"/>
        <v>171.1467288431007</v>
      </c>
    </row>
    <row r="63" spans="2:20" x14ac:dyDescent="0.25">
      <c r="B63" s="20" t="s">
        <v>59</v>
      </c>
      <c r="C63" s="22" t="s">
        <v>49</v>
      </c>
      <c r="D63" s="20" t="s">
        <v>58</v>
      </c>
      <c r="E63" s="23">
        <v>4480</v>
      </c>
      <c r="F63" s="23">
        <v>661</v>
      </c>
      <c r="G63" s="23">
        <v>2255</v>
      </c>
      <c r="H63" s="18">
        <f t="shared" si="1"/>
        <v>0.14754464285714286</v>
      </c>
      <c r="I63" s="24">
        <f t="shared" si="2"/>
        <v>1490555</v>
      </c>
      <c r="K63" s="18">
        <f t="shared" si="0"/>
        <v>2027.5749842665941</v>
      </c>
      <c r="L63" s="18">
        <f t="shared" si="7"/>
        <v>1.1441186469581026</v>
      </c>
      <c r="M63" s="18">
        <f>$D$3</f>
        <v>1</v>
      </c>
      <c r="N63" s="18">
        <f>$L$3</f>
        <v>0.87405931209562704</v>
      </c>
      <c r="P63" s="18">
        <f t="shared" si="3"/>
        <v>2027.6308591966213</v>
      </c>
      <c r="Q63" s="26">
        <f t="shared" si="4"/>
        <v>9083786.2492008638</v>
      </c>
      <c r="R63" s="26">
        <f t="shared" si="5"/>
        <v>1340263.9979289668</v>
      </c>
      <c r="T63" s="26">
        <f t="shared" si="6"/>
        <v>16852.937435026466</v>
      </c>
    </row>
    <row r="64" spans="2:20" x14ac:dyDescent="0.25">
      <c r="B64" s="20" t="s">
        <v>59</v>
      </c>
      <c r="C64" s="22" t="s">
        <v>51</v>
      </c>
      <c r="D64" s="20" t="s">
        <v>58</v>
      </c>
      <c r="E64" s="23">
        <v>9334</v>
      </c>
      <c r="F64" s="23">
        <v>801</v>
      </c>
      <c r="G64" s="23">
        <v>1756</v>
      </c>
      <c r="H64" s="18">
        <f t="shared" si="1"/>
        <v>8.5815298907220908E-2</v>
      </c>
      <c r="I64" s="24">
        <f t="shared" si="2"/>
        <v>1406556</v>
      </c>
      <c r="K64" s="18">
        <f t="shared" si="0"/>
        <v>2027.5749842665941</v>
      </c>
      <c r="L64" s="18">
        <f t="shared" si="7"/>
        <v>1.1441186469581026</v>
      </c>
      <c r="M64" s="25">
        <v>1</v>
      </c>
      <c r="N64" s="18">
        <f>$L$3</f>
        <v>0.87405931209562704</v>
      </c>
      <c r="P64" s="18">
        <f t="shared" si="3"/>
        <v>2027.6308591966213</v>
      </c>
      <c r="Q64" s="26">
        <f t="shared" si="4"/>
        <v>18925906.439741261</v>
      </c>
      <c r="R64" s="26">
        <f t="shared" si="5"/>
        <v>1624132.3182164936</v>
      </c>
      <c r="T64" s="26">
        <f t="shared" si="6"/>
        <v>29147.53540563105</v>
      </c>
    </row>
    <row r="65" spans="2:20" x14ac:dyDescent="0.25">
      <c r="B65" s="20" t="s">
        <v>59</v>
      </c>
      <c r="C65" s="22" t="s">
        <v>52</v>
      </c>
      <c r="D65" s="20" t="s">
        <v>58</v>
      </c>
      <c r="E65" s="23">
        <v>6049</v>
      </c>
      <c r="F65" s="23">
        <v>572</v>
      </c>
      <c r="G65" s="23">
        <v>1968</v>
      </c>
      <c r="H65" s="18">
        <f t="shared" si="1"/>
        <v>9.4561084476773014E-2</v>
      </c>
      <c r="I65" s="24">
        <f t="shared" si="2"/>
        <v>1125696</v>
      </c>
      <c r="K65" s="18">
        <f t="shared" si="0"/>
        <v>2027.5749842665941</v>
      </c>
      <c r="L65" s="18">
        <f t="shared" si="7"/>
        <v>1.1441186469581026</v>
      </c>
      <c r="M65" s="18">
        <f>$E$3</f>
        <v>1</v>
      </c>
      <c r="N65" s="18">
        <f>$L$3</f>
        <v>0.87405931209562704</v>
      </c>
      <c r="P65" s="18">
        <f t="shared" si="3"/>
        <v>2027.6308591966213</v>
      </c>
      <c r="Q65" s="26">
        <f t="shared" si="4"/>
        <v>12265139.067280361</v>
      </c>
      <c r="R65" s="26">
        <f t="shared" si="5"/>
        <v>1159804.8514604673</v>
      </c>
      <c r="T65" s="26">
        <f t="shared" si="6"/>
        <v>1003.111641141363</v>
      </c>
    </row>
    <row r="66" spans="2:20" x14ac:dyDescent="0.25">
      <c r="B66" s="20" t="s">
        <v>59</v>
      </c>
      <c r="C66" s="22" t="s">
        <v>53</v>
      </c>
      <c r="D66" s="20" t="s">
        <v>58</v>
      </c>
      <c r="E66" s="23">
        <v>5857</v>
      </c>
      <c r="F66" s="23">
        <v>556</v>
      </c>
      <c r="G66" s="23">
        <v>1807</v>
      </c>
      <c r="H66" s="18">
        <f t="shared" si="1"/>
        <v>9.4929144613283251E-2</v>
      </c>
      <c r="I66" s="24">
        <f t="shared" si="2"/>
        <v>1004692</v>
      </c>
      <c r="K66" s="18">
        <f t="shared" si="0"/>
        <v>2027.5749842665941</v>
      </c>
      <c r="L66" s="18">
        <f t="shared" si="7"/>
        <v>1.1441186469581026</v>
      </c>
      <c r="M66" s="18">
        <f>$F$3</f>
        <v>1</v>
      </c>
      <c r="N66" s="18">
        <f>$L$3</f>
        <v>0.87405931209562704</v>
      </c>
      <c r="P66" s="18">
        <f t="shared" si="3"/>
        <v>2027.6308591966213</v>
      </c>
      <c r="Q66" s="26">
        <f t="shared" si="4"/>
        <v>11875833.94231461</v>
      </c>
      <c r="R66" s="26">
        <f t="shared" si="5"/>
        <v>1127362.7577133214</v>
      </c>
      <c r="T66" s="26">
        <f t="shared" si="6"/>
        <v>13348.068041987775</v>
      </c>
    </row>
    <row r="67" spans="2:20" x14ac:dyDescent="0.25">
      <c r="B67" s="20" t="s">
        <v>59</v>
      </c>
      <c r="C67" s="34" t="s">
        <v>69</v>
      </c>
      <c r="D67" s="34" t="s">
        <v>58</v>
      </c>
      <c r="E67" s="23">
        <v>2823</v>
      </c>
      <c r="F67" s="23">
        <v>302</v>
      </c>
      <c r="G67" s="23">
        <v>2111</v>
      </c>
      <c r="H67" s="18">
        <f t="shared" si="1"/>
        <v>0.10697839178179241</v>
      </c>
      <c r="I67" s="24">
        <f t="shared" si="2"/>
        <v>637522</v>
      </c>
      <c r="K67" s="18">
        <f t="shared" si="0"/>
        <v>2027.5749842665941</v>
      </c>
      <c r="L67" s="18">
        <f t="shared" si="7"/>
        <v>1.1441186469581026</v>
      </c>
      <c r="M67" s="18">
        <f>$G$3</f>
        <v>1</v>
      </c>
      <c r="N67" s="18">
        <f>$L$3</f>
        <v>0.87405931209562704</v>
      </c>
      <c r="P67" s="18">
        <f t="shared" si="3"/>
        <v>2027.6308591966213</v>
      </c>
      <c r="Q67" s="26">
        <f t="shared" si="4"/>
        <v>5724001.9155120617</v>
      </c>
      <c r="R67" s="26">
        <f t="shared" si="5"/>
        <v>612344.51947737962</v>
      </c>
      <c r="T67" s="26">
        <f t="shared" si="6"/>
        <v>1035.2105804881712</v>
      </c>
    </row>
  </sheetData>
  <mergeCells count="1">
    <mergeCell ref="K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6B28-8175-472E-A3E9-660EA9DEB072}">
  <sheetPr>
    <tabColor rgb="FFFFFFCC"/>
  </sheetPr>
  <dimension ref="B1:T67"/>
  <sheetViews>
    <sheetView zoomScale="85" zoomScaleNormal="85" workbookViewId="0">
      <selection activeCell="H15" sqref="H15"/>
    </sheetView>
  </sheetViews>
  <sheetFormatPr defaultRowHeight="13.8" x14ac:dyDescent="0.25"/>
  <cols>
    <col min="1" max="1" width="3.21875" style="2" customWidth="1"/>
    <col min="2" max="2" width="8.88671875" style="1"/>
    <col min="3" max="3" width="10" style="1" bestFit="1" customWidth="1"/>
    <col min="4" max="4" width="8.88671875" style="1"/>
    <col min="5" max="8" width="8.88671875" style="2"/>
    <col min="9" max="9" width="9.5546875" style="2" customWidth="1"/>
    <col min="10" max="10" width="6.33203125" style="2" customWidth="1"/>
    <col min="11" max="14" width="8.88671875" style="2"/>
    <col min="15" max="15" width="2.33203125" style="2" customWidth="1"/>
    <col min="16" max="18" width="13.109375" style="2" customWidth="1"/>
    <col min="19" max="19" width="6.44140625" style="2" customWidth="1"/>
    <col min="20" max="20" width="14.33203125" style="2" customWidth="1"/>
    <col min="21" max="16384" width="8.88671875" style="2"/>
  </cols>
  <sheetData>
    <row r="1" spans="2:20" ht="14.4" thickBot="1" x14ac:dyDescent="0.3"/>
    <row r="2" spans="2:20" x14ac:dyDescent="0.25">
      <c r="B2" s="3" t="s">
        <v>16</v>
      </c>
      <c r="C2" s="4" t="s">
        <v>17</v>
      </c>
      <c r="D2" s="4" t="s">
        <v>18</v>
      </c>
      <c r="E2" s="5" t="s">
        <v>19</v>
      </c>
      <c r="F2" s="5" t="s">
        <v>20</v>
      </c>
      <c r="G2" s="5" t="s">
        <v>70</v>
      </c>
      <c r="H2" s="4" t="s">
        <v>21</v>
      </c>
      <c r="I2" s="5" t="s">
        <v>22</v>
      </c>
      <c r="J2" s="5" t="s">
        <v>23</v>
      </c>
      <c r="K2" s="5" t="s">
        <v>24</v>
      </c>
      <c r="L2" s="6" t="s">
        <v>25</v>
      </c>
      <c r="Q2" s="7"/>
      <c r="R2" s="7"/>
    </row>
    <row r="3" spans="2:20" ht="14.4" thickBot="1" x14ac:dyDescent="0.3">
      <c r="B3" s="10">
        <v>2007.7833594252322</v>
      </c>
      <c r="C3" s="11">
        <v>1.143122986092993</v>
      </c>
      <c r="D3" s="11">
        <v>1</v>
      </c>
      <c r="E3" s="12">
        <v>1</v>
      </c>
      <c r="F3" s="12">
        <v>1</v>
      </c>
      <c r="G3" s="12">
        <v>1</v>
      </c>
      <c r="H3" s="11">
        <v>1.0026254071274183</v>
      </c>
      <c r="I3" s="12">
        <v>1</v>
      </c>
      <c r="J3" s="12">
        <v>1</v>
      </c>
      <c r="K3" s="12">
        <v>0.89246212816050308</v>
      </c>
      <c r="L3" s="36">
        <f>K3</f>
        <v>0.89246212816050308</v>
      </c>
      <c r="Q3" s="14"/>
      <c r="R3" s="14"/>
      <c r="T3" s="9" t="s">
        <v>27</v>
      </c>
    </row>
    <row r="4" spans="2:20" ht="14.4" thickBot="1" x14ac:dyDescent="0.3">
      <c r="M4" s="14"/>
      <c r="Q4" s="14"/>
      <c r="R4" s="14"/>
      <c r="T4" s="16">
        <f>SUM(T8:T67)</f>
        <v>593303.89352197398</v>
      </c>
    </row>
    <row r="5" spans="2:20" x14ac:dyDescent="0.25">
      <c r="T5" s="19" t="s">
        <v>28</v>
      </c>
    </row>
    <row r="6" spans="2:20" ht="14.4" customHeight="1" x14ac:dyDescent="0.25">
      <c r="B6" s="20"/>
      <c r="C6" s="20"/>
      <c r="D6" s="20"/>
      <c r="E6" s="8"/>
      <c r="F6" s="8"/>
      <c r="G6" s="8"/>
      <c r="H6" s="8"/>
      <c r="I6" s="8"/>
      <c r="K6" s="97" t="s">
        <v>29</v>
      </c>
      <c r="L6" s="97"/>
      <c r="M6" s="97"/>
      <c r="N6" s="97"/>
      <c r="P6" s="8"/>
      <c r="Q6" s="8"/>
      <c r="R6" s="8"/>
      <c r="T6" s="9" t="s">
        <v>30</v>
      </c>
    </row>
    <row r="7" spans="2:20" x14ac:dyDescent="0.25"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21" t="s">
        <v>36</v>
      </c>
      <c r="H7" s="9" t="s">
        <v>37</v>
      </c>
      <c r="I7" s="9" t="s">
        <v>38</v>
      </c>
      <c r="K7" s="9" t="s">
        <v>16</v>
      </c>
      <c r="L7" s="9" t="s">
        <v>39</v>
      </c>
      <c r="M7" s="9" t="s">
        <v>40</v>
      </c>
      <c r="N7" s="9" t="s">
        <v>41</v>
      </c>
      <c r="P7" s="9" t="s">
        <v>42</v>
      </c>
      <c r="Q7" s="9" t="s">
        <v>43</v>
      </c>
      <c r="R7" s="9" t="s">
        <v>44</v>
      </c>
      <c r="T7" s="9" t="s">
        <v>46</v>
      </c>
    </row>
    <row r="8" spans="2:20" x14ac:dyDescent="0.25">
      <c r="B8" s="20" t="s">
        <v>48</v>
      </c>
      <c r="C8" s="22" t="s">
        <v>49</v>
      </c>
      <c r="D8" s="20" t="s">
        <v>50</v>
      </c>
      <c r="E8" s="23">
        <v>1528</v>
      </c>
      <c r="F8" s="23">
        <v>455</v>
      </c>
      <c r="G8" s="23">
        <v>2167</v>
      </c>
      <c r="H8" s="18">
        <f>F8/E8</f>
        <v>0.29777486910994766</v>
      </c>
      <c r="I8" s="24">
        <f>G8*F8</f>
        <v>985985</v>
      </c>
      <c r="K8" s="18">
        <f t="shared" ref="K8:K67" si="0">$B$3</f>
        <v>2007.7833594252322</v>
      </c>
      <c r="L8" s="25">
        <v>1</v>
      </c>
      <c r="M8" s="18">
        <f>$D$3</f>
        <v>1</v>
      </c>
      <c r="N8" s="25">
        <v>1</v>
      </c>
      <c r="P8" s="18">
        <f>PRODUCT(K8:N8)</f>
        <v>2007.7833594252322</v>
      </c>
      <c r="Q8" s="26">
        <f>P8*E8</f>
        <v>3067892.973201755</v>
      </c>
      <c r="R8" s="26">
        <f>F8*P8</f>
        <v>913541.42853848066</v>
      </c>
      <c r="T8" s="26">
        <f>(I8-R8)^2/R8</f>
        <v>5744.7542959232069</v>
      </c>
    </row>
    <row r="9" spans="2:20" x14ac:dyDescent="0.25">
      <c r="B9" s="20" t="s">
        <v>48</v>
      </c>
      <c r="C9" s="22" t="s">
        <v>51</v>
      </c>
      <c r="D9" s="20" t="s">
        <v>50</v>
      </c>
      <c r="E9" s="23">
        <v>754</v>
      </c>
      <c r="F9" s="23">
        <v>193</v>
      </c>
      <c r="G9" s="23">
        <v>2233</v>
      </c>
      <c r="H9" s="18">
        <f t="shared" ref="H9:H67" si="1">F9/E9</f>
        <v>0.25596816976127323</v>
      </c>
      <c r="I9" s="24">
        <f t="shared" ref="I9:I67" si="2">G9*F9</f>
        <v>430969</v>
      </c>
      <c r="K9" s="18">
        <f t="shared" si="0"/>
        <v>2007.7833594252322</v>
      </c>
      <c r="L9" s="25">
        <v>1</v>
      </c>
      <c r="M9" s="25">
        <v>1</v>
      </c>
      <c r="N9" s="25">
        <v>1</v>
      </c>
      <c r="P9" s="18">
        <f t="shared" ref="P9:P67" si="3">PRODUCT(K9:N9)</f>
        <v>2007.7833594252322</v>
      </c>
      <c r="Q9" s="26">
        <f t="shared" ref="Q9:Q67" si="4">P9*E9</f>
        <v>1513868.6530066251</v>
      </c>
      <c r="R9" s="26">
        <f t="shared" ref="R9:R67" si="5">F9*P9</f>
        <v>387502.18836906983</v>
      </c>
      <c r="T9" s="26">
        <f t="shared" ref="T9:T67" si="6">(I9-R9)^2/R9</f>
        <v>4875.7497894677026</v>
      </c>
    </row>
    <row r="10" spans="2:20" x14ac:dyDescent="0.25">
      <c r="B10" s="20" t="s">
        <v>48</v>
      </c>
      <c r="C10" s="22" t="s">
        <v>52</v>
      </c>
      <c r="D10" s="20" t="s">
        <v>50</v>
      </c>
      <c r="E10" s="23">
        <v>605</v>
      </c>
      <c r="F10" s="23">
        <v>158</v>
      </c>
      <c r="G10" s="23">
        <v>2282</v>
      </c>
      <c r="H10" s="18">
        <f t="shared" si="1"/>
        <v>0.26115702479338843</v>
      </c>
      <c r="I10" s="24">
        <f t="shared" si="2"/>
        <v>360556</v>
      </c>
      <c r="K10" s="18">
        <f t="shared" si="0"/>
        <v>2007.7833594252322</v>
      </c>
      <c r="L10" s="25">
        <v>1</v>
      </c>
      <c r="M10" s="18">
        <f>$E$3</f>
        <v>1</v>
      </c>
      <c r="N10" s="25">
        <v>1</v>
      </c>
      <c r="P10" s="18">
        <f t="shared" si="3"/>
        <v>2007.7833594252322</v>
      </c>
      <c r="Q10" s="26">
        <f t="shared" si="4"/>
        <v>1214708.9324522654</v>
      </c>
      <c r="R10" s="26">
        <f t="shared" si="5"/>
        <v>317229.7707891867</v>
      </c>
      <c r="T10" s="26">
        <f t="shared" si="6"/>
        <v>5917.3580492084056</v>
      </c>
    </row>
    <row r="11" spans="2:20" x14ac:dyDescent="0.25">
      <c r="B11" s="20" t="s">
        <v>48</v>
      </c>
      <c r="C11" s="22" t="s">
        <v>53</v>
      </c>
      <c r="D11" s="20" t="s">
        <v>50</v>
      </c>
      <c r="E11" s="23">
        <v>718</v>
      </c>
      <c r="F11" s="23">
        <v>192</v>
      </c>
      <c r="G11" s="23">
        <v>2049</v>
      </c>
      <c r="H11" s="18">
        <f t="shared" si="1"/>
        <v>0.26740947075208915</v>
      </c>
      <c r="I11" s="24">
        <f t="shared" si="2"/>
        <v>393408</v>
      </c>
      <c r="K11" s="18">
        <f t="shared" si="0"/>
        <v>2007.7833594252322</v>
      </c>
      <c r="L11" s="25">
        <v>1</v>
      </c>
      <c r="M11" s="18">
        <f>$F$3</f>
        <v>1</v>
      </c>
      <c r="N11" s="25">
        <v>1</v>
      </c>
      <c r="P11" s="18">
        <f t="shared" si="3"/>
        <v>2007.7833594252322</v>
      </c>
      <c r="Q11" s="26">
        <f t="shared" si="4"/>
        <v>1441588.4520673167</v>
      </c>
      <c r="R11" s="26">
        <f t="shared" si="5"/>
        <v>385494.40500964457</v>
      </c>
      <c r="T11" s="26">
        <f t="shared" si="6"/>
        <v>162.45368248551296</v>
      </c>
    </row>
    <row r="12" spans="2:20" x14ac:dyDescent="0.25">
      <c r="B12" s="28" t="s">
        <v>48</v>
      </c>
      <c r="C12" s="29" t="s">
        <v>69</v>
      </c>
      <c r="D12" s="28" t="s">
        <v>50</v>
      </c>
      <c r="E12" s="30">
        <v>421</v>
      </c>
      <c r="F12" s="30">
        <v>120</v>
      </c>
      <c r="G12" s="30">
        <v>1765</v>
      </c>
      <c r="H12" s="31">
        <f t="shared" si="1"/>
        <v>0.28503562945368172</v>
      </c>
      <c r="I12" s="32">
        <f t="shared" si="2"/>
        <v>211800</v>
      </c>
      <c r="K12" s="18">
        <f t="shared" si="0"/>
        <v>2007.7833594252322</v>
      </c>
      <c r="L12" s="25">
        <v>1</v>
      </c>
      <c r="M12" s="18">
        <f>$G$3</f>
        <v>1</v>
      </c>
      <c r="N12" s="25">
        <v>1</v>
      </c>
      <c r="P12" s="18">
        <f t="shared" si="3"/>
        <v>2007.7833594252322</v>
      </c>
      <c r="Q12" s="26">
        <f t="shared" si="4"/>
        <v>845276.79431802279</v>
      </c>
      <c r="R12" s="26">
        <f t="shared" si="5"/>
        <v>240934.00313102786</v>
      </c>
      <c r="T12" s="26">
        <f t="shared" si="6"/>
        <v>3522.9155179775139</v>
      </c>
    </row>
    <row r="13" spans="2:20" x14ac:dyDescent="0.25">
      <c r="B13" s="20" t="s">
        <v>48</v>
      </c>
      <c r="C13" s="22" t="s">
        <v>49</v>
      </c>
      <c r="D13" s="20" t="s">
        <v>54</v>
      </c>
      <c r="E13" s="23">
        <v>1124</v>
      </c>
      <c r="F13" s="23">
        <v>338</v>
      </c>
      <c r="G13" s="23">
        <v>1843</v>
      </c>
      <c r="H13" s="18">
        <f t="shared" si="1"/>
        <v>0.30071174377224197</v>
      </c>
      <c r="I13" s="24">
        <f t="shared" si="2"/>
        <v>622934</v>
      </c>
      <c r="K13" s="18">
        <f t="shared" si="0"/>
        <v>2007.7833594252322</v>
      </c>
      <c r="L13" s="25">
        <v>1</v>
      </c>
      <c r="M13" s="18">
        <f>$D$3</f>
        <v>1</v>
      </c>
      <c r="N13" s="18">
        <f>$H$3</f>
        <v>1.0026254071274183</v>
      </c>
      <c r="P13" s="18">
        <f t="shared" si="3"/>
        <v>2013.0546081673792</v>
      </c>
      <c r="Q13" s="26">
        <f t="shared" si="4"/>
        <v>2262673.3795801341</v>
      </c>
      <c r="R13" s="26">
        <f t="shared" si="5"/>
        <v>680412.45756057417</v>
      </c>
      <c r="T13" s="26">
        <f t="shared" si="6"/>
        <v>4855.5446726937762</v>
      </c>
    </row>
    <row r="14" spans="2:20" x14ac:dyDescent="0.25">
      <c r="B14" s="20" t="s">
        <v>48</v>
      </c>
      <c r="C14" s="22" t="s">
        <v>51</v>
      </c>
      <c r="D14" s="20" t="s">
        <v>54</v>
      </c>
      <c r="E14" s="23">
        <v>583</v>
      </c>
      <c r="F14" s="23">
        <v>130</v>
      </c>
      <c r="G14" s="23">
        <v>2127</v>
      </c>
      <c r="H14" s="18">
        <f t="shared" si="1"/>
        <v>0.22298456260720412</v>
      </c>
      <c r="I14" s="24">
        <f t="shared" si="2"/>
        <v>276510</v>
      </c>
      <c r="K14" s="18">
        <f t="shared" si="0"/>
        <v>2007.7833594252322</v>
      </c>
      <c r="L14" s="25">
        <v>1</v>
      </c>
      <c r="M14" s="25">
        <v>1</v>
      </c>
      <c r="N14" s="18">
        <f>$H$3</f>
        <v>1.0026254071274183</v>
      </c>
      <c r="P14" s="18">
        <f t="shared" si="3"/>
        <v>2013.0546081673792</v>
      </c>
      <c r="Q14" s="26">
        <f t="shared" si="4"/>
        <v>1173610.8365615821</v>
      </c>
      <c r="R14" s="26">
        <f t="shared" si="5"/>
        <v>261697.09906175931</v>
      </c>
      <c r="T14" s="26">
        <f t="shared" si="6"/>
        <v>838.45803026784597</v>
      </c>
    </row>
    <row r="15" spans="2:20" x14ac:dyDescent="0.25">
      <c r="B15" s="20" t="s">
        <v>48</v>
      </c>
      <c r="C15" s="22" t="s">
        <v>52</v>
      </c>
      <c r="D15" s="20" t="s">
        <v>54</v>
      </c>
      <c r="E15" s="23">
        <v>462</v>
      </c>
      <c r="F15" s="23">
        <v>112</v>
      </c>
      <c r="G15" s="23">
        <v>2329</v>
      </c>
      <c r="H15" s="18">
        <f t="shared" si="1"/>
        <v>0.24242424242424243</v>
      </c>
      <c r="I15" s="24">
        <f t="shared" si="2"/>
        <v>260848</v>
      </c>
      <c r="K15" s="18">
        <f t="shared" si="0"/>
        <v>2007.7833594252322</v>
      </c>
      <c r="L15" s="25">
        <v>1</v>
      </c>
      <c r="M15" s="18">
        <f>$E$3</f>
        <v>1</v>
      </c>
      <c r="N15" s="18">
        <f>$H$3</f>
        <v>1.0026254071274183</v>
      </c>
      <c r="P15" s="18">
        <f t="shared" si="3"/>
        <v>2013.0546081673792</v>
      </c>
      <c r="Q15" s="26">
        <f t="shared" si="4"/>
        <v>930031.22897332918</v>
      </c>
      <c r="R15" s="26">
        <f t="shared" si="5"/>
        <v>225462.11611474649</v>
      </c>
      <c r="T15" s="26">
        <f t="shared" si="6"/>
        <v>5553.7524437292632</v>
      </c>
    </row>
    <row r="16" spans="2:20" x14ac:dyDescent="0.25">
      <c r="B16" s="20" t="s">
        <v>48</v>
      </c>
      <c r="C16" s="22" t="s">
        <v>53</v>
      </c>
      <c r="D16" s="20" t="s">
        <v>54</v>
      </c>
      <c r="E16" s="23">
        <v>543</v>
      </c>
      <c r="F16" s="23">
        <v>178</v>
      </c>
      <c r="G16" s="23">
        <v>1615</v>
      </c>
      <c r="H16" s="18">
        <f t="shared" si="1"/>
        <v>0.32780847145488029</v>
      </c>
      <c r="I16" s="24">
        <f t="shared" si="2"/>
        <v>287470</v>
      </c>
      <c r="K16" s="18">
        <f t="shared" si="0"/>
        <v>2007.7833594252322</v>
      </c>
      <c r="L16" s="25">
        <v>1</v>
      </c>
      <c r="M16" s="18">
        <f>$F$3</f>
        <v>1</v>
      </c>
      <c r="N16" s="18">
        <f>$H$3</f>
        <v>1.0026254071274183</v>
      </c>
      <c r="P16" s="18">
        <f t="shared" si="3"/>
        <v>2013.0546081673792</v>
      </c>
      <c r="Q16" s="26">
        <f t="shared" si="4"/>
        <v>1093088.652234887</v>
      </c>
      <c r="R16" s="26">
        <f t="shared" si="5"/>
        <v>358323.72025379352</v>
      </c>
      <c r="T16" s="26">
        <f t="shared" si="6"/>
        <v>14010.374948795152</v>
      </c>
    </row>
    <row r="17" spans="2:20" x14ac:dyDescent="0.25">
      <c r="B17" s="28" t="s">
        <v>48</v>
      </c>
      <c r="C17" s="29" t="s">
        <v>69</v>
      </c>
      <c r="D17" s="28" t="s">
        <v>54</v>
      </c>
      <c r="E17" s="30">
        <v>316</v>
      </c>
      <c r="F17" s="30">
        <v>87</v>
      </c>
      <c r="G17" s="30">
        <v>1909</v>
      </c>
      <c r="H17" s="31">
        <f t="shared" si="1"/>
        <v>0.27531645569620256</v>
      </c>
      <c r="I17" s="32">
        <f t="shared" si="2"/>
        <v>166083</v>
      </c>
      <c r="K17" s="18">
        <f t="shared" si="0"/>
        <v>2007.7833594252322</v>
      </c>
      <c r="L17" s="25">
        <v>1</v>
      </c>
      <c r="M17" s="18">
        <f>$G$3</f>
        <v>1</v>
      </c>
      <c r="N17" s="18">
        <f>$H$3</f>
        <v>1.0026254071274183</v>
      </c>
      <c r="P17" s="18">
        <f t="shared" si="3"/>
        <v>2013.0546081673792</v>
      </c>
      <c r="Q17" s="26">
        <f t="shared" si="4"/>
        <v>636125.25618089188</v>
      </c>
      <c r="R17" s="26">
        <f t="shared" si="5"/>
        <v>175135.750910562</v>
      </c>
      <c r="T17" s="26">
        <f t="shared" si="6"/>
        <v>467.93586473690533</v>
      </c>
    </row>
    <row r="18" spans="2:20" x14ac:dyDescent="0.25">
      <c r="B18" s="20" t="s">
        <v>48</v>
      </c>
      <c r="C18" s="22" t="s">
        <v>49</v>
      </c>
      <c r="D18" s="20" t="s">
        <v>55</v>
      </c>
      <c r="E18" s="23">
        <v>1077</v>
      </c>
      <c r="F18" s="23">
        <v>327</v>
      </c>
      <c r="G18" s="23">
        <v>1788</v>
      </c>
      <c r="H18" s="18">
        <f t="shared" si="1"/>
        <v>0.30362116991643456</v>
      </c>
      <c r="I18" s="24">
        <f t="shared" si="2"/>
        <v>584676</v>
      </c>
      <c r="K18" s="18">
        <f t="shared" si="0"/>
        <v>2007.7833594252322</v>
      </c>
      <c r="L18" s="25">
        <v>1</v>
      </c>
      <c r="M18" s="18">
        <f>$D$3</f>
        <v>1</v>
      </c>
      <c r="N18" s="18">
        <f>$I$3</f>
        <v>1</v>
      </c>
      <c r="P18" s="18">
        <f t="shared" si="3"/>
        <v>2007.7833594252322</v>
      </c>
      <c r="Q18" s="26">
        <f t="shared" si="4"/>
        <v>2162382.6781009752</v>
      </c>
      <c r="R18" s="26">
        <f t="shared" si="5"/>
        <v>656545.1585320509</v>
      </c>
      <c r="T18" s="26">
        <f t="shared" si="6"/>
        <v>7867.2059050038888</v>
      </c>
    </row>
    <row r="19" spans="2:20" x14ac:dyDescent="0.25">
      <c r="B19" s="20" t="s">
        <v>48</v>
      </c>
      <c r="C19" s="22" t="s">
        <v>51</v>
      </c>
      <c r="D19" s="20" t="s">
        <v>55</v>
      </c>
      <c r="E19" s="23">
        <v>621</v>
      </c>
      <c r="F19" s="23">
        <v>137</v>
      </c>
      <c r="G19" s="23">
        <v>1629</v>
      </c>
      <c r="H19" s="18">
        <f t="shared" si="1"/>
        <v>0.22061191626409019</v>
      </c>
      <c r="I19" s="24">
        <f t="shared" si="2"/>
        <v>223173</v>
      </c>
      <c r="K19" s="18">
        <f t="shared" si="0"/>
        <v>2007.7833594252322</v>
      </c>
      <c r="L19" s="25">
        <v>1</v>
      </c>
      <c r="M19" s="25">
        <v>1</v>
      </c>
      <c r="N19" s="18">
        <f>$I$3</f>
        <v>1</v>
      </c>
      <c r="P19" s="18">
        <f t="shared" si="3"/>
        <v>2007.7833594252322</v>
      </c>
      <c r="Q19" s="26">
        <f t="shared" si="4"/>
        <v>1246833.4662030693</v>
      </c>
      <c r="R19" s="26">
        <f t="shared" si="5"/>
        <v>275066.32024125679</v>
      </c>
      <c r="T19" s="26">
        <f t="shared" si="6"/>
        <v>9790.0632956434383</v>
      </c>
    </row>
    <row r="20" spans="2:20" x14ac:dyDescent="0.25">
      <c r="B20" s="20" t="s">
        <v>48</v>
      </c>
      <c r="C20" s="22" t="s">
        <v>52</v>
      </c>
      <c r="D20" s="20" t="s">
        <v>55</v>
      </c>
      <c r="E20" s="23">
        <v>480</v>
      </c>
      <c r="F20" s="23">
        <v>118</v>
      </c>
      <c r="G20" s="23">
        <v>2068</v>
      </c>
      <c r="H20" s="18">
        <f t="shared" si="1"/>
        <v>0.24583333333333332</v>
      </c>
      <c r="I20" s="24">
        <f t="shared" si="2"/>
        <v>244024</v>
      </c>
      <c r="K20" s="18">
        <f t="shared" si="0"/>
        <v>2007.7833594252322</v>
      </c>
      <c r="L20" s="25">
        <v>1</v>
      </c>
      <c r="M20" s="18">
        <f>$E$3</f>
        <v>1</v>
      </c>
      <c r="N20" s="18">
        <f>$I$3</f>
        <v>1</v>
      </c>
      <c r="P20" s="18">
        <f t="shared" si="3"/>
        <v>2007.7833594252322</v>
      </c>
      <c r="Q20" s="26">
        <f t="shared" si="4"/>
        <v>963736.01252411143</v>
      </c>
      <c r="R20" s="26">
        <f t="shared" si="5"/>
        <v>236918.4364121774</v>
      </c>
      <c r="T20" s="26">
        <f t="shared" si="6"/>
        <v>213.10723920510949</v>
      </c>
    </row>
    <row r="21" spans="2:20" x14ac:dyDescent="0.25">
      <c r="B21" s="20" t="s">
        <v>48</v>
      </c>
      <c r="C21" s="22" t="s">
        <v>53</v>
      </c>
      <c r="D21" s="20" t="s">
        <v>55</v>
      </c>
      <c r="E21" s="23">
        <v>553</v>
      </c>
      <c r="F21" s="23">
        <v>131</v>
      </c>
      <c r="G21" s="23">
        <v>1324</v>
      </c>
      <c r="H21" s="18">
        <f t="shared" si="1"/>
        <v>0.23688969258589512</v>
      </c>
      <c r="I21" s="24">
        <f t="shared" si="2"/>
        <v>173444</v>
      </c>
      <c r="K21" s="18">
        <f t="shared" si="0"/>
        <v>2007.7833594252322</v>
      </c>
      <c r="L21" s="25">
        <v>1</v>
      </c>
      <c r="M21" s="18">
        <f>$F$3</f>
        <v>1</v>
      </c>
      <c r="N21" s="18">
        <f>$I$3</f>
        <v>1</v>
      </c>
      <c r="P21" s="18">
        <f t="shared" si="3"/>
        <v>2007.7833594252322</v>
      </c>
      <c r="Q21" s="26">
        <f t="shared" si="4"/>
        <v>1110304.1977621533</v>
      </c>
      <c r="R21" s="26">
        <f t="shared" si="5"/>
        <v>263019.62008470541</v>
      </c>
      <c r="T21" s="26">
        <f t="shared" si="6"/>
        <v>30506.437926476432</v>
      </c>
    </row>
    <row r="22" spans="2:20" x14ac:dyDescent="0.25">
      <c r="B22" s="28" t="s">
        <v>48</v>
      </c>
      <c r="C22" s="29" t="s">
        <v>69</v>
      </c>
      <c r="D22" s="28" t="s">
        <v>55</v>
      </c>
      <c r="E22" s="30">
        <v>317</v>
      </c>
      <c r="F22" s="30">
        <v>84</v>
      </c>
      <c r="G22" s="30">
        <v>2168</v>
      </c>
      <c r="H22" s="31">
        <f t="shared" si="1"/>
        <v>0.26498422712933756</v>
      </c>
      <c r="I22" s="32">
        <f t="shared" si="2"/>
        <v>182112</v>
      </c>
      <c r="K22" s="18">
        <f t="shared" si="0"/>
        <v>2007.7833594252322</v>
      </c>
      <c r="L22" s="25">
        <v>1</v>
      </c>
      <c r="M22" s="18">
        <f>$G$3</f>
        <v>1</v>
      </c>
      <c r="N22" s="18">
        <f>$I$3</f>
        <v>1</v>
      </c>
      <c r="P22" s="18">
        <f t="shared" si="3"/>
        <v>2007.7833594252322</v>
      </c>
      <c r="Q22" s="26">
        <f t="shared" si="4"/>
        <v>636467.32493779866</v>
      </c>
      <c r="R22" s="26">
        <f t="shared" si="5"/>
        <v>168653.8021917195</v>
      </c>
      <c r="T22" s="26">
        <f t="shared" si="6"/>
        <v>1073.9342125291189</v>
      </c>
    </row>
    <row r="23" spans="2:20" x14ac:dyDescent="0.25">
      <c r="B23" s="20" t="s">
        <v>48</v>
      </c>
      <c r="C23" s="22" t="s">
        <v>49</v>
      </c>
      <c r="D23" s="20" t="s">
        <v>56</v>
      </c>
      <c r="E23" s="23">
        <v>1624</v>
      </c>
      <c r="F23" s="23">
        <v>434</v>
      </c>
      <c r="G23" s="23">
        <v>2019</v>
      </c>
      <c r="H23" s="18">
        <f t="shared" si="1"/>
        <v>0.26724137931034481</v>
      </c>
      <c r="I23" s="24">
        <f t="shared" si="2"/>
        <v>876246</v>
      </c>
      <c r="K23" s="18">
        <f t="shared" si="0"/>
        <v>2007.7833594252322</v>
      </c>
      <c r="L23" s="25">
        <v>1</v>
      </c>
      <c r="M23" s="18">
        <f>$D$3</f>
        <v>1</v>
      </c>
      <c r="N23" s="18">
        <f>$J$3</f>
        <v>1</v>
      </c>
      <c r="P23" s="18">
        <f t="shared" si="3"/>
        <v>2007.7833594252322</v>
      </c>
      <c r="Q23" s="26">
        <f t="shared" si="4"/>
        <v>3260640.175706577</v>
      </c>
      <c r="R23" s="26">
        <f t="shared" si="5"/>
        <v>871377.9779905508</v>
      </c>
      <c r="T23" s="26">
        <f t="shared" si="6"/>
        <v>27.195590068881412</v>
      </c>
    </row>
    <row r="24" spans="2:20" x14ac:dyDescent="0.25">
      <c r="B24" s="20" t="s">
        <v>48</v>
      </c>
      <c r="C24" s="22" t="s">
        <v>51</v>
      </c>
      <c r="D24" s="20" t="s">
        <v>56</v>
      </c>
      <c r="E24" s="23">
        <v>1626</v>
      </c>
      <c r="F24" s="23">
        <v>256</v>
      </c>
      <c r="G24" s="23">
        <v>2075</v>
      </c>
      <c r="H24" s="18">
        <f t="shared" si="1"/>
        <v>0.15744157441574416</v>
      </c>
      <c r="I24" s="24">
        <f t="shared" si="2"/>
        <v>531200</v>
      </c>
      <c r="K24" s="18">
        <f t="shared" si="0"/>
        <v>2007.7833594252322</v>
      </c>
      <c r="L24" s="25">
        <v>1</v>
      </c>
      <c r="M24" s="25">
        <v>1</v>
      </c>
      <c r="N24" s="18">
        <f>$J$3</f>
        <v>1</v>
      </c>
      <c r="P24" s="18">
        <f t="shared" si="3"/>
        <v>2007.7833594252322</v>
      </c>
      <c r="Q24" s="26">
        <f t="shared" si="4"/>
        <v>3264655.7424254278</v>
      </c>
      <c r="R24" s="26">
        <f t="shared" si="5"/>
        <v>513992.54001285945</v>
      </c>
      <c r="T24" s="26">
        <f t="shared" si="6"/>
        <v>576.0719391017526</v>
      </c>
    </row>
    <row r="25" spans="2:20" x14ac:dyDescent="0.25">
      <c r="B25" s="20" t="s">
        <v>48</v>
      </c>
      <c r="C25" s="22" t="s">
        <v>52</v>
      </c>
      <c r="D25" s="20" t="s">
        <v>56</v>
      </c>
      <c r="E25" s="23">
        <v>1138</v>
      </c>
      <c r="F25" s="23">
        <v>198</v>
      </c>
      <c r="G25" s="23">
        <v>1472</v>
      </c>
      <c r="H25" s="18">
        <f t="shared" si="1"/>
        <v>0.17398945518453426</v>
      </c>
      <c r="I25" s="24">
        <f t="shared" si="2"/>
        <v>291456</v>
      </c>
      <c r="K25" s="18">
        <f t="shared" si="0"/>
        <v>2007.7833594252322</v>
      </c>
      <c r="L25" s="25">
        <v>1</v>
      </c>
      <c r="M25" s="18">
        <f>$E$3</f>
        <v>1</v>
      </c>
      <c r="N25" s="18">
        <f>$J$3</f>
        <v>1</v>
      </c>
      <c r="P25" s="18">
        <f t="shared" si="3"/>
        <v>2007.7833594252322</v>
      </c>
      <c r="Q25" s="26">
        <f t="shared" si="4"/>
        <v>2284857.463025914</v>
      </c>
      <c r="R25" s="26">
        <f t="shared" si="5"/>
        <v>397541.10516619601</v>
      </c>
      <c r="T25" s="26">
        <f t="shared" si="6"/>
        <v>28309.146882856305</v>
      </c>
    </row>
    <row r="26" spans="2:20" x14ac:dyDescent="0.25">
      <c r="B26" s="20" t="s">
        <v>48</v>
      </c>
      <c r="C26" s="22" t="s">
        <v>53</v>
      </c>
      <c r="D26" s="20" t="s">
        <v>56</v>
      </c>
      <c r="E26" s="23">
        <v>1197</v>
      </c>
      <c r="F26" s="23">
        <v>231</v>
      </c>
      <c r="G26" s="23">
        <v>1821</v>
      </c>
      <c r="H26" s="18">
        <f t="shared" si="1"/>
        <v>0.19298245614035087</v>
      </c>
      <c r="I26" s="24">
        <f t="shared" si="2"/>
        <v>420651</v>
      </c>
      <c r="K26" s="18">
        <f t="shared" si="0"/>
        <v>2007.7833594252322</v>
      </c>
      <c r="L26" s="25">
        <v>1</v>
      </c>
      <c r="M26" s="18">
        <f>$F$3</f>
        <v>1</v>
      </c>
      <c r="N26" s="18">
        <f>$J$3</f>
        <v>1</v>
      </c>
      <c r="P26" s="18">
        <f t="shared" si="3"/>
        <v>2007.7833594252322</v>
      </c>
      <c r="Q26" s="26">
        <f t="shared" si="4"/>
        <v>2403316.681232003</v>
      </c>
      <c r="R26" s="26">
        <f t="shared" si="5"/>
        <v>463797.95602722862</v>
      </c>
      <c r="T26" s="26">
        <f t="shared" si="6"/>
        <v>4013.9457067945896</v>
      </c>
    </row>
    <row r="27" spans="2:20" x14ac:dyDescent="0.25">
      <c r="B27" s="28" t="s">
        <v>48</v>
      </c>
      <c r="C27" s="29" t="s">
        <v>69</v>
      </c>
      <c r="D27" s="28" t="s">
        <v>56</v>
      </c>
      <c r="E27" s="30">
        <v>631</v>
      </c>
      <c r="F27" s="30">
        <v>119</v>
      </c>
      <c r="G27" s="30">
        <v>2231</v>
      </c>
      <c r="H27" s="31">
        <f t="shared" si="1"/>
        <v>0.18858954041204437</v>
      </c>
      <c r="I27" s="32">
        <f t="shared" si="2"/>
        <v>265489</v>
      </c>
      <c r="K27" s="18">
        <f t="shared" si="0"/>
        <v>2007.7833594252322</v>
      </c>
      <c r="L27" s="25">
        <v>1</v>
      </c>
      <c r="M27" s="18">
        <f>$G$3</f>
        <v>1</v>
      </c>
      <c r="N27" s="18">
        <f>$J$3</f>
        <v>1</v>
      </c>
      <c r="P27" s="18">
        <f t="shared" si="3"/>
        <v>2007.7833594252322</v>
      </c>
      <c r="Q27" s="26">
        <f t="shared" si="4"/>
        <v>1266911.2997973214</v>
      </c>
      <c r="R27" s="26">
        <f t="shared" si="5"/>
        <v>238926.21977160263</v>
      </c>
      <c r="T27" s="26">
        <f t="shared" si="6"/>
        <v>2953.1346293287802</v>
      </c>
    </row>
    <row r="28" spans="2:20" x14ac:dyDescent="0.25">
      <c r="B28" s="20" t="s">
        <v>48</v>
      </c>
      <c r="C28" s="22" t="s">
        <v>49</v>
      </c>
      <c r="D28" s="20" t="s">
        <v>57</v>
      </c>
      <c r="E28" s="23">
        <v>1234</v>
      </c>
      <c r="F28" s="23">
        <v>310</v>
      </c>
      <c r="G28" s="23">
        <v>1873</v>
      </c>
      <c r="H28" s="18">
        <f t="shared" si="1"/>
        <v>0.25121555915721233</v>
      </c>
      <c r="I28" s="24">
        <f t="shared" si="2"/>
        <v>580630</v>
      </c>
      <c r="K28" s="18">
        <f t="shared" si="0"/>
        <v>2007.7833594252322</v>
      </c>
      <c r="L28" s="25">
        <v>1</v>
      </c>
      <c r="M28" s="18">
        <f>$D$3</f>
        <v>1</v>
      </c>
      <c r="N28" s="18">
        <f>$K$3</f>
        <v>0.89246212816050308</v>
      </c>
      <c r="P28" s="18">
        <f t="shared" si="3"/>
        <v>1791.8706098378871</v>
      </c>
      <c r="Q28" s="26">
        <f t="shared" si="4"/>
        <v>2211168.3325399528</v>
      </c>
      <c r="R28" s="26">
        <f t="shared" si="5"/>
        <v>555479.88904974493</v>
      </c>
      <c r="T28" s="26">
        <f t="shared" si="6"/>
        <v>1138.7056368362871</v>
      </c>
    </row>
    <row r="29" spans="2:20" x14ac:dyDescent="0.25">
      <c r="B29" s="20" t="s">
        <v>48</v>
      </c>
      <c r="C29" s="22" t="s">
        <v>51</v>
      </c>
      <c r="D29" s="20" t="s">
        <v>57</v>
      </c>
      <c r="E29" s="23">
        <v>1396</v>
      </c>
      <c r="F29" s="23">
        <v>219</v>
      </c>
      <c r="G29" s="23">
        <v>1933</v>
      </c>
      <c r="H29" s="18">
        <f t="shared" si="1"/>
        <v>0.15687679083094555</v>
      </c>
      <c r="I29" s="24">
        <f t="shared" si="2"/>
        <v>423327</v>
      </c>
      <c r="K29" s="18">
        <f t="shared" si="0"/>
        <v>2007.7833594252322</v>
      </c>
      <c r="L29" s="25">
        <v>1</v>
      </c>
      <c r="M29" s="25">
        <v>1</v>
      </c>
      <c r="N29" s="18">
        <f>$K$3</f>
        <v>0.89246212816050308</v>
      </c>
      <c r="P29" s="18">
        <f t="shared" si="3"/>
        <v>1791.8706098378871</v>
      </c>
      <c r="Q29" s="26">
        <f t="shared" si="4"/>
        <v>2501451.3713336904</v>
      </c>
      <c r="R29" s="26">
        <f t="shared" si="5"/>
        <v>392419.66355449724</v>
      </c>
      <c r="T29" s="26">
        <f t="shared" si="6"/>
        <v>2434.2904672585073</v>
      </c>
    </row>
    <row r="30" spans="2:20" x14ac:dyDescent="0.25">
      <c r="B30" s="20" t="s">
        <v>48</v>
      </c>
      <c r="C30" s="22" t="s">
        <v>52</v>
      </c>
      <c r="D30" s="20" t="s">
        <v>57</v>
      </c>
      <c r="E30" s="23">
        <v>961</v>
      </c>
      <c r="F30" s="23">
        <v>163</v>
      </c>
      <c r="G30" s="23">
        <v>2067</v>
      </c>
      <c r="H30" s="18">
        <f t="shared" si="1"/>
        <v>0.1696149843912591</v>
      </c>
      <c r="I30" s="24">
        <f t="shared" si="2"/>
        <v>336921</v>
      </c>
      <c r="K30" s="18">
        <f t="shared" si="0"/>
        <v>2007.7833594252322</v>
      </c>
      <c r="L30" s="25">
        <v>1</v>
      </c>
      <c r="M30" s="18">
        <f>$E$3</f>
        <v>1</v>
      </c>
      <c r="N30" s="18">
        <f>$K$3</f>
        <v>0.89246212816050308</v>
      </c>
      <c r="P30" s="18">
        <f t="shared" si="3"/>
        <v>1791.8706098378871</v>
      </c>
      <c r="Q30" s="26">
        <f t="shared" si="4"/>
        <v>1721987.6560542095</v>
      </c>
      <c r="R30" s="26">
        <f t="shared" si="5"/>
        <v>292074.90940357558</v>
      </c>
      <c r="T30" s="26">
        <f t="shared" si="6"/>
        <v>6885.8083218773245</v>
      </c>
    </row>
    <row r="31" spans="2:20" x14ac:dyDescent="0.25">
      <c r="B31" s="20" t="s">
        <v>48</v>
      </c>
      <c r="C31" s="22" t="s">
        <v>53</v>
      </c>
      <c r="D31" s="20" t="s">
        <v>57</v>
      </c>
      <c r="E31" s="23">
        <v>994</v>
      </c>
      <c r="F31" s="23">
        <v>174</v>
      </c>
      <c r="G31" s="23">
        <v>1804</v>
      </c>
      <c r="H31" s="18">
        <f t="shared" si="1"/>
        <v>0.1750503018108652</v>
      </c>
      <c r="I31" s="24">
        <f t="shared" si="2"/>
        <v>313896</v>
      </c>
      <c r="K31" s="18">
        <f t="shared" si="0"/>
        <v>2007.7833594252322</v>
      </c>
      <c r="L31" s="25">
        <v>1</v>
      </c>
      <c r="M31" s="18">
        <f>$F$3</f>
        <v>1</v>
      </c>
      <c r="N31" s="18">
        <f>$K$3</f>
        <v>0.89246212816050308</v>
      </c>
      <c r="P31" s="18">
        <f t="shared" si="3"/>
        <v>1791.8706098378871</v>
      </c>
      <c r="Q31" s="26">
        <f t="shared" si="4"/>
        <v>1781119.3861788597</v>
      </c>
      <c r="R31" s="26">
        <f t="shared" si="5"/>
        <v>311785.48611179233</v>
      </c>
      <c r="T31" s="26">
        <f t="shared" si="6"/>
        <v>14.286325280453761</v>
      </c>
    </row>
    <row r="32" spans="2:20" x14ac:dyDescent="0.25">
      <c r="B32" s="28" t="s">
        <v>48</v>
      </c>
      <c r="C32" s="29" t="s">
        <v>69</v>
      </c>
      <c r="D32" s="28" t="s">
        <v>57</v>
      </c>
      <c r="E32" s="30">
        <v>515</v>
      </c>
      <c r="F32" s="30">
        <v>89</v>
      </c>
      <c r="G32" s="30">
        <v>1694</v>
      </c>
      <c r="H32" s="31">
        <f t="shared" si="1"/>
        <v>0.17281553398058253</v>
      </c>
      <c r="I32" s="32">
        <f t="shared" si="2"/>
        <v>150766</v>
      </c>
      <c r="K32" s="18">
        <f t="shared" si="0"/>
        <v>2007.7833594252322</v>
      </c>
      <c r="L32" s="25">
        <v>1</v>
      </c>
      <c r="M32" s="18">
        <f>$G$3</f>
        <v>1</v>
      </c>
      <c r="N32" s="18">
        <f>$K$3</f>
        <v>0.89246212816050308</v>
      </c>
      <c r="P32" s="18">
        <f t="shared" si="3"/>
        <v>1791.8706098378871</v>
      </c>
      <c r="Q32" s="26">
        <f t="shared" si="4"/>
        <v>922813.36406651186</v>
      </c>
      <c r="R32" s="26">
        <f t="shared" si="5"/>
        <v>159476.48427557194</v>
      </c>
      <c r="T32" s="26">
        <f t="shared" si="6"/>
        <v>475.76002606051924</v>
      </c>
    </row>
    <row r="33" spans="2:20" x14ac:dyDescent="0.25">
      <c r="B33" s="20" t="s">
        <v>48</v>
      </c>
      <c r="C33" s="22" t="s">
        <v>49</v>
      </c>
      <c r="D33" s="20" t="s">
        <v>58</v>
      </c>
      <c r="E33" s="23">
        <v>5413</v>
      </c>
      <c r="F33" s="23">
        <v>1050</v>
      </c>
      <c r="G33" s="23">
        <v>1648</v>
      </c>
      <c r="H33" s="18">
        <f t="shared" si="1"/>
        <v>0.19397746166635876</v>
      </c>
      <c r="I33" s="24">
        <f t="shared" si="2"/>
        <v>1730400</v>
      </c>
      <c r="K33" s="18">
        <f t="shared" si="0"/>
        <v>2007.7833594252322</v>
      </c>
      <c r="L33" s="25">
        <v>1</v>
      </c>
      <c r="M33" s="18">
        <f>$D$3</f>
        <v>1</v>
      </c>
      <c r="N33" s="18">
        <f>$L$3</f>
        <v>0.89246212816050308</v>
      </c>
      <c r="P33" s="18">
        <f t="shared" si="3"/>
        <v>1791.8706098378871</v>
      </c>
      <c r="Q33" s="26">
        <f t="shared" si="4"/>
        <v>9699395.6110524833</v>
      </c>
      <c r="R33" s="26">
        <f t="shared" si="5"/>
        <v>1881464.1403297815</v>
      </c>
      <c r="T33" s="26">
        <f t="shared" si="6"/>
        <v>12129.050989819008</v>
      </c>
    </row>
    <row r="34" spans="2:20" x14ac:dyDescent="0.25">
      <c r="B34" s="20" t="s">
        <v>48</v>
      </c>
      <c r="C34" s="22" t="s">
        <v>51</v>
      </c>
      <c r="D34" s="20" t="s">
        <v>58</v>
      </c>
      <c r="E34" s="23">
        <v>13020</v>
      </c>
      <c r="F34" s="23">
        <v>1274</v>
      </c>
      <c r="G34" s="23">
        <v>1676</v>
      </c>
      <c r="H34" s="18">
        <f t="shared" si="1"/>
        <v>9.7849462365591403E-2</v>
      </c>
      <c r="I34" s="24">
        <f t="shared" si="2"/>
        <v>2135224</v>
      </c>
      <c r="K34" s="18">
        <f t="shared" si="0"/>
        <v>2007.7833594252322</v>
      </c>
      <c r="L34" s="25">
        <v>1</v>
      </c>
      <c r="M34" s="25">
        <v>1</v>
      </c>
      <c r="N34" s="18">
        <f>$L$3</f>
        <v>0.89246212816050308</v>
      </c>
      <c r="P34" s="18">
        <f t="shared" si="3"/>
        <v>1791.8706098378871</v>
      </c>
      <c r="Q34" s="26">
        <f t="shared" si="4"/>
        <v>23330155.340089291</v>
      </c>
      <c r="R34" s="26">
        <f t="shared" si="5"/>
        <v>2282843.1569334683</v>
      </c>
      <c r="T34" s="26">
        <f t="shared" si="6"/>
        <v>9545.7348559242419</v>
      </c>
    </row>
    <row r="35" spans="2:20" x14ac:dyDescent="0.25">
      <c r="B35" s="20" t="s">
        <v>48</v>
      </c>
      <c r="C35" s="22" t="s">
        <v>52</v>
      </c>
      <c r="D35" s="20" t="s">
        <v>58</v>
      </c>
      <c r="E35" s="23">
        <v>8354</v>
      </c>
      <c r="F35" s="23">
        <v>855</v>
      </c>
      <c r="G35" s="23">
        <v>1994</v>
      </c>
      <c r="H35" s="18">
        <f t="shared" si="1"/>
        <v>0.10234618146995451</v>
      </c>
      <c r="I35" s="24">
        <f t="shared" si="2"/>
        <v>1704870</v>
      </c>
      <c r="K35" s="18">
        <f t="shared" si="0"/>
        <v>2007.7833594252322</v>
      </c>
      <c r="L35" s="25">
        <v>1</v>
      </c>
      <c r="M35" s="18">
        <f>$E$3</f>
        <v>1</v>
      </c>
      <c r="N35" s="18">
        <f>$L$3</f>
        <v>0.89246212816050308</v>
      </c>
      <c r="P35" s="18">
        <f t="shared" si="3"/>
        <v>1791.8706098378871</v>
      </c>
      <c r="Q35" s="26">
        <f t="shared" si="4"/>
        <v>14969287.074585708</v>
      </c>
      <c r="R35" s="26">
        <f t="shared" si="5"/>
        <v>1532049.3714113934</v>
      </c>
      <c r="T35" s="26">
        <f t="shared" si="6"/>
        <v>19494.782755105534</v>
      </c>
    </row>
    <row r="36" spans="2:20" x14ac:dyDescent="0.25">
      <c r="B36" s="20" t="s">
        <v>48</v>
      </c>
      <c r="C36" s="22" t="s">
        <v>53</v>
      </c>
      <c r="D36" s="20" t="s">
        <v>58</v>
      </c>
      <c r="E36" s="23">
        <v>7995</v>
      </c>
      <c r="F36" s="23">
        <v>896</v>
      </c>
      <c r="G36" s="23">
        <v>1892</v>
      </c>
      <c r="H36" s="18">
        <f t="shared" si="1"/>
        <v>0.11207004377736085</v>
      </c>
      <c r="I36" s="24">
        <f t="shared" si="2"/>
        <v>1695232</v>
      </c>
      <c r="K36" s="18">
        <f t="shared" si="0"/>
        <v>2007.7833594252322</v>
      </c>
      <c r="L36" s="25">
        <v>1</v>
      </c>
      <c r="M36" s="18">
        <f>$F$3</f>
        <v>1</v>
      </c>
      <c r="N36" s="18">
        <f>$L$3</f>
        <v>0.89246212816050308</v>
      </c>
      <c r="P36" s="18">
        <f t="shared" si="3"/>
        <v>1791.8706098378871</v>
      </c>
      <c r="Q36" s="26">
        <f t="shared" si="4"/>
        <v>14326005.525653906</v>
      </c>
      <c r="R36" s="26">
        <f t="shared" si="5"/>
        <v>1605516.0664147469</v>
      </c>
      <c r="T36" s="26">
        <f t="shared" si="6"/>
        <v>5013.3093697701352</v>
      </c>
    </row>
    <row r="37" spans="2:20" x14ac:dyDescent="0.25">
      <c r="B37" s="29" t="s">
        <v>48</v>
      </c>
      <c r="C37" s="29" t="s">
        <v>69</v>
      </c>
      <c r="D37" s="29" t="s">
        <v>58</v>
      </c>
      <c r="E37" s="30">
        <v>3800</v>
      </c>
      <c r="F37" s="30">
        <v>491</v>
      </c>
      <c r="G37" s="30">
        <v>1967</v>
      </c>
      <c r="H37" s="31">
        <f t="shared" si="1"/>
        <v>0.12921052631578947</v>
      </c>
      <c r="I37" s="32">
        <f t="shared" si="2"/>
        <v>965797</v>
      </c>
      <c r="K37" s="18">
        <f t="shared" si="0"/>
        <v>2007.7833594252322</v>
      </c>
      <c r="L37" s="25">
        <v>1</v>
      </c>
      <c r="M37" s="18">
        <f>$G$3</f>
        <v>1</v>
      </c>
      <c r="N37" s="18">
        <f>$L$3</f>
        <v>0.89246212816050308</v>
      </c>
      <c r="P37" s="18">
        <f t="shared" si="3"/>
        <v>1791.8706098378871</v>
      </c>
      <c r="Q37" s="26">
        <f t="shared" si="4"/>
        <v>6809108.3173839711</v>
      </c>
      <c r="R37" s="26">
        <f t="shared" si="5"/>
        <v>879808.4694304025</v>
      </c>
      <c r="T37" s="26">
        <f t="shared" si="6"/>
        <v>8404.132997612056</v>
      </c>
    </row>
    <row r="38" spans="2:20" x14ac:dyDescent="0.25">
      <c r="B38" s="20" t="s">
        <v>59</v>
      </c>
      <c r="C38" s="22" t="s">
        <v>49</v>
      </c>
      <c r="D38" s="20" t="s">
        <v>50</v>
      </c>
      <c r="E38" s="23">
        <v>745</v>
      </c>
      <c r="F38" s="23">
        <v>227</v>
      </c>
      <c r="G38" s="23">
        <v>2391</v>
      </c>
      <c r="H38" s="18">
        <f t="shared" si="1"/>
        <v>0.30469798657718122</v>
      </c>
      <c r="I38" s="24">
        <f t="shared" si="2"/>
        <v>542757</v>
      </c>
      <c r="K38" s="18">
        <f t="shared" si="0"/>
        <v>2007.7833594252322</v>
      </c>
      <c r="L38" s="18">
        <f t="shared" ref="L38:L67" si="7">$C$3</f>
        <v>1.143122986092993</v>
      </c>
      <c r="M38" s="18">
        <f>$D$3</f>
        <v>1</v>
      </c>
      <c r="N38" s="25">
        <v>1</v>
      </c>
      <c r="P38" s="18">
        <f t="shared" si="3"/>
        <v>2295.1433092539924</v>
      </c>
      <c r="Q38" s="26">
        <f t="shared" si="4"/>
        <v>1709881.7653942243</v>
      </c>
      <c r="R38" s="26">
        <f t="shared" si="5"/>
        <v>520997.53120065626</v>
      </c>
      <c r="T38" s="26">
        <f t="shared" si="6"/>
        <v>908.78450294855702</v>
      </c>
    </row>
    <row r="39" spans="2:20" x14ac:dyDescent="0.25">
      <c r="B39" s="20" t="s">
        <v>59</v>
      </c>
      <c r="C39" s="22" t="s">
        <v>51</v>
      </c>
      <c r="D39" s="20" t="s">
        <v>50</v>
      </c>
      <c r="E39" s="23">
        <v>298</v>
      </c>
      <c r="F39" s="23">
        <v>61</v>
      </c>
      <c r="G39" s="23">
        <v>1176</v>
      </c>
      <c r="H39" s="18">
        <f t="shared" si="1"/>
        <v>0.20469798657718122</v>
      </c>
      <c r="I39" s="24">
        <f t="shared" si="2"/>
        <v>71736</v>
      </c>
      <c r="K39" s="18">
        <f t="shared" si="0"/>
        <v>2007.7833594252322</v>
      </c>
      <c r="L39" s="18">
        <f t="shared" si="7"/>
        <v>1.143122986092993</v>
      </c>
      <c r="M39" s="25">
        <v>1</v>
      </c>
      <c r="N39" s="25">
        <v>1</v>
      </c>
      <c r="P39" s="18">
        <f t="shared" si="3"/>
        <v>2295.1433092539924</v>
      </c>
      <c r="Q39" s="26">
        <f t="shared" si="4"/>
        <v>683952.70615768968</v>
      </c>
      <c r="R39" s="26">
        <f t="shared" si="5"/>
        <v>140003.74186449352</v>
      </c>
      <c r="T39" s="26">
        <f t="shared" si="6"/>
        <v>33288.285850158922</v>
      </c>
    </row>
    <row r="40" spans="2:20" x14ac:dyDescent="0.25">
      <c r="B40" s="20" t="s">
        <v>59</v>
      </c>
      <c r="C40" s="22" t="s">
        <v>52</v>
      </c>
      <c r="D40" s="20" t="s">
        <v>50</v>
      </c>
      <c r="E40" s="23">
        <v>253</v>
      </c>
      <c r="F40" s="23">
        <v>77</v>
      </c>
      <c r="G40" s="23">
        <v>2013</v>
      </c>
      <c r="H40" s="18">
        <f t="shared" si="1"/>
        <v>0.30434782608695654</v>
      </c>
      <c r="I40" s="24">
        <f t="shared" si="2"/>
        <v>155001</v>
      </c>
      <c r="K40" s="18">
        <f t="shared" si="0"/>
        <v>2007.7833594252322</v>
      </c>
      <c r="L40" s="18">
        <f t="shared" si="7"/>
        <v>1.143122986092993</v>
      </c>
      <c r="M40" s="18">
        <f>$E$3</f>
        <v>1</v>
      </c>
      <c r="N40" s="25">
        <v>1</v>
      </c>
      <c r="P40" s="18">
        <f t="shared" si="3"/>
        <v>2295.1433092539924</v>
      </c>
      <c r="Q40" s="26">
        <f t="shared" si="4"/>
        <v>580671.25724126003</v>
      </c>
      <c r="R40" s="26">
        <f t="shared" si="5"/>
        <v>176726.03481255742</v>
      </c>
      <c r="T40" s="26">
        <f t="shared" si="6"/>
        <v>2670.6712347585317</v>
      </c>
    </row>
    <row r="41" spans="2:20" x14ac:dyDescent="0.25">
      <c r="B41" s="20" t="s">
        <v>59</v>
      </c>
      <c r="C41" s="22" t="s">
        <v>53</v>
      </c>
      <c r="D41" s="20" t="s">
        <v>50</v>
      </c>
      <c r="E41" s="23">
        <v>313</v>
      </c>
      <c r="F41" s="23">
        <v>71</v>
      </c>
      <c r="G41" s="23">
        <v>1903</v>
      </c>
      <c r="H41" s="18">
        <f t="shared" si="1"/>
        <v>0.2268370607028754</v>
      </c>
      <c r="I41" s="24">
        <f t="shared" si="2"/>
        <v>135113</v>
      </c>
      <c r="K41" s="18">
        <f t="shared" si="0"/>
        <v>2007.7833594252322</v>
      </c>
      <c r="L41" s="18">
        <f t="shared" si="7"/>
        <v>1.143122986092993</v>
      </c>
      <c r="M41" s="18">
        <f>$F$3</f>
        <v>1</v>
      </c>
      <c r="N41" s="25">
        <v>1</v>
      </c>
      <c r="P41" s="18">
        <f t="shared" si="3"/>
        <v>2295.1433092539924</v>
      </c>
      <c r="Q41" s="26">
        <f t="shared" si="4"/>
        <v>718379.85579649964</v>
      </c>
      <c r="R41" s="26">
        <f t="shared" si="5"/>
        <v>162955.17495703345</v>
      </c>
      <c r="T41" s="26">
        <f t="shared" si="6"/>
        <v>4757.054855990028</v>
      </c>
    </row>
    <row r="42" spans="2:20" x14ac:dyDescent="0.25">
      <c r="B42" s="28" t="s">
        <v>59</v>
      </c>
      <c r="C42" s="29" t="s">
        <v>69</v>
      </c>
      <c r="D42" s="28" t="s">
        <v>50</v>
      </c>
      <c r="E42" s="30">
        <v>190</v>
      </c>
      <c r="F42" s="30">
        <v>48</v>
      </c>
      <c r="G42" s="30">
        <v>1250</v>
      </c>
      <c r="H42" s="31">
        <f t="shared" si="1"/>
        <v>0.25263157894736843</v>
      </c>
      <c r="I42" s="32">
        <f t="shared" si="2"/>
        <v>60000</v>
      </c>
      <c r="K42" s="18">
        <f t="shared" si="0"/>
        <v>2007.7833594252322</v>
      </c>
      <c r="L42" s="18">
        <f t="shared" si="7"/>
        <v>1.143122986092993</v>
      </c>
      <c r="M42" s="18">
        <f>$G$3</f>
        <v>1</v>
      </c>
      <c r="N42" s="25">
        <v>1</v>
      </c>
      <c r="P42" s="18">
        <f t="shared" si="3"/>
        <v>2295.1433092539924</v>
      </c>
      <c r="Q42" s="26">
        <f t="shared" si="4"/>
        <v>436077.22875825857</v>
      </c>
      <c r="R42" s="26">
        <f t="shared" si="5"/>
        <v>110166.87884419164</v>
      </c>
      <c r="T42" s="26">
        <f t="shared" si="6"/>
        <v>22844.576876205952</v>
      </c>
    </row>
    <row r="43" spans="2:20" x14ac:dyDescent="0.25">
      <c r="B43" s="20" t="s">
        <v>59</v>
      </c>
      <c r="C43" s="22" t="s">
        <v>49</v>
      </c>
      <c r="D43" s="20" t="s">
        <v>54</v>
      </c>
      <c r="E43" s="23">
        <v>553</v>
      </c>
      <c r="F43" s="23">
        <v>151</v>
      </c>
      <c r="G43" s="23">
        <v>2690</v>
      </c>
      <c r="H43" s="18">
        <f t="shared" si="1"/>
        <v>0.27305605786618448</v>
      </c>
      <c r="I43" s="24">
        <f t="shared" si="2"/>
        <v>406190</v>
      </c>
      <c r="K43" s="18">
        <f t="shared" si="0"/>
        <v>2007.7833594252322</v>
      </c>
      <c r="L43" s="18">
        <f t="shared" si="7"/>
        <v>1.143122986092993</v>
      </c>
      <c r="M43" s="18">
        <f>$D$3</f>
        <v>1</v>
      </c>
      <c r="N43" s="18">
        <f>$H$3</f>
        <v>1.0026254071274183</v>
      </c>
      <c r="P43" s="18">
        <f t="shared" si="3"/>
        <v>2301.168994856554</v>
      </c>
      <c r="Q43" s="26">
        <f t="shared" si="4"/>
        <v>1272546.4541556744</v>
      </c>
      <c r="R43" s="26">
        <f t="shared" si="5"/>
        <v>347476.51822333963</v>
      </c>
      <c r="T43" s="26">
        <f t="shared" si="6"/>
        <v>9920.8802941973281</v>
      </c>
    </row>
    <row r="44" spans="2:20" x14ac:dyDescent="0.25">
      <c r="B44" s="20" t="s">
        <v>59</v>
      </c>
      <c r="C44" s="22" t="s">
        <v>51</v>
      </c>
      <c r="D44" s="20" t="s">
        <v>54</v>
      </c>
      <c r="E44" s="23">
        <v>241</v>
      </c>
      <c r="F44" s="23">
        <v>44</v>
      </c>
      <c r="G44" s="23">
        <v>1537</v>
      </c>
      <c r="H44" s="18">
        <f t="shared" si="1"/>
        <v>0.18257261410788381</v>
      </c>
      <c r="I44" s="24">
        <f t="shared" si="2"/>
        <v>67628</v>
      </c>
      <c r="K44" s="18">
        <f t="shared" si="0"/>
        <v>2007.7833594252322</v>
      </c>
      <c r="L44" s="18">
        <f t="shared" si="7"/>
        <v>1.143122986092993</v>
      </c>
      <c r="M44" s="25">
        <v>1</v>
      </c>
      <c r="N44" s="18">
        <f>$H$3</f>
        <v>1.0026254071274183</v>
      </c>
      <c r="P44" s="18">
        <f t="shared" si="3"/>
        <v>2301.168994856554</v>
      </c>
      <c r="Q44" s="26">
        <f t="shared" si="4"/>
        <v>554581.72776042949</v>
      </c>
      <c r="R44" s="26">
        <f t="shared" si="5"/>
        <v>101251.43577368838</v>
      </c>
      <c r="T44" s="26">
        <f t="shared" si="6"/>
        <v>11165.623722652763</v>
      </c>
    </row>
    <row r="45" spans="2:20" x14ac:dyDescent="0.25">
      <c r="B45" s="20" t="s">
        <v>59</v>
      </c>
      <c r="C45" s="22" t="s">
        <v>52</v>
      </c>
      <c r="D45" s="20" t="s">
        <v>54</v>
      </c>
      <c r="E45" s="23">
        <v>200</v>
      </c>
      <c r="F45" s="23">
        <v>45</v>
      </c>
      <c r="G45" s="23">
        <v>3177</v>
      </c>
      <c r="H45" s="18">
        <f t="shared" si="1"/>
        <v>0.22500000000000001</v>
      </c>
      <c r="I45" s="24">
        <f t="shared" si="2"/>
        <v>142965</v>
      </c>
      <c r="K45" s="18">
        <f t="shared" si="0"/>
        <v>2007.7833594252322</v>
      </c>
      <c r="L45" s="18">
        <f t="shared" si="7"/>
        <v>1.143122986092993</v>
      </c>
      <c r="M45" s="18">
        <f>$E$3</f>
        <v>1</v>
      </c>
      <c r="N45" s="18">
        <f>$H$3</f>
        <v>1.0026254071274183</v>
      </c>
      <c r="P45" s="18">
        <f t="shared" si="3"/>
        <v>2301.168994856554</v>
      </c>
      <c r="Q45" s="26">
        <f t="shared" si="4"/>
        <v>460233.79897131078</v>
      </c>
      <c r="R45" s="26">
        <f t="shared" si="5"/>
        <v>103552.60476854493</v>
      </c>
      <c r="T45" s="26">
        <f t="shared" si="6"/>
        <v>15000.461855617783</v>
      </c>
    </row>
    <row r="46" spans="2:20" x14ac:dyDescent="0.25">
      <c r="B46" s="20" t="s">
        <v>59</v>
      </c>
      <c r="C46" s="22" t="s">
        <v>53</v>
      </c>
      <c r="D46" s="20" t="s">
        <v>54</v>
      </c>
      <c r="E46" s="23">
        <v>243</v>
      </c>
      <c r="F46" s="23">
        <v>71</v>
      </c>
      <c r="G46" s="23">
        <v>2792</v>
      </c>
      <c r="H46" s="18">
        <f t="shared" si="1"/>
        <v>0.29218106995884774</v>
      </c>
      <c r="I46" s="24">
        <f t="shared" si="2"/>
        <v>198232</v>
      </c>
      <c r="K46" s="18">
        <f t="shared" si="0"/>
        <v>2007.7833594252322</v>
      </c>
      <c r="L46" s="18">
        <f t="shared" si="7"/>
        <v>1.143122986092993</v>
      </c>
      <c r="M46" s="18">
        <f>$F$3</f>
        <v>1</v>
      </c>
      <c r="N46" s="18">
        <f>$H$3</f>
        <v>1.0026254071274183</v>
      </c>
      <c r="P46" s="18">
        <f t="shared" si="3"/>
        <v>2301.168994856554</v>
      </c>
      <c r="Q46" s="26">
        <f t="shared" si="4"/>
        <v>559184.06575014268</v>
      </c>
      <c r="R46" s="26">
        <f t="shared" si="5"/>
        <v>163382.99863481533</v>
      </c>
      <c r="T46" s="26">
        <f t="shared" si="6"/>
        <v>7433.1656677762476</v>
      </c>
    </row>
    <row r="47" spans="2:20" x14ac:dyDescent="0.25">
      <c r="B47" s="28" t="s">
        <v>59</v>
      </c>
      <c r="C47" s="29" t="s">
        <v>69</v>
      </c>
      <c r="D47" s="28" t="s">
        <v>54</v>
      </c>
      <c r="E47" s="30">
        <v>145</v>
      </c>
      <c r="F47" s="30">
        <v>37</v>
      </c>
      <c r="G47" s="30">
        <v>1630</v>
      </c>
      <c r="H47" s="31">
        <f t="shared" si="1"/>
        <v>0.25517241379310346</v>
      </c>
      <c r="I47" s="32">
        <f t="shared" si="2"/>
        <v>60310</v>
      </c>
      <c r="K47" s="18">
        <f t="shared" si="0"/>
        <v>2007.7833594252322</v>
      </c>
      <c r="L47" s="18">
        <f t="shared" si="7"/>
        <v>1.143122986092993</v>
      </c>
      <c r="M47" s="18">
        <f>$G$3</f>
        <v>1</v>
      </c>
      <c r="N47" s="18">
        <f>$H$3</f>
        <v>1.0026254071274183</v>
      </c>
      <c r="P47" s="18">
        <f t="shared" si="3"/>
        <v>2301.168994856554</v>
      </c>
      <c r="Q47" s="26">
        <f t="shared" si="4"/>
        <v>333669.50425420032</v>
      </c>
      <c r="R47" s="26">
        <f t="shared" si="5"/>
        <v>85143.252809692494</v>
      </c>
      <c r="T47" s="26">
        <f t="shared" si="6"/>
        <v>7242.9749247247182</v>
      </c>
    </row>
    <row r="48" spans="2:20" x14ac:dyDescent="0.25">
      <c r="B48" s="20" t="s">
        <v>59</v>
      </c>
      <c r="C48" s="22" t="s">
        <v>49</v>
      </c>
      <c r="D48" s="20" t="s">
        <v>55</v>
      </c>
      <c r="E48" s="23">
        <v>541</v>
      </c>
      <c r="F48" s="23">
        <v>130</v>
      </c>
      <c r="G48" s="23">
        <v>1606</v>
      </c>
      <c r="H48" s="18">
        <f t="shared" si="1"/>
        <v>0.24029574861367836</v>
      </c>
      <c r="I48" s="24">
        <f t="shared" si="2"/>
        <v>208780</v>
      </c>
      <c r="K48" s="18">
        <f t="shared" si="0"/>
        <v>2007.7833594252322</v>
      </c>
      <c r="L48" s="18">
        <f t="shared" si="7"/>
        <v>1.143122986092993</v>
      </c>
      <c r="M48" s="18">
        <f>$D$3</f>
        <v>1</v>
      </c>
      <c r="N48" s="18">
        <f>$I$3</f>
        <v>1</v>
      </c>
      <c r="P48" s="18">
        <f t="shared" si="3"/>
        <v>2295.1433092539924</v>
      </c>
      <c r="Q48" s="26">
        <f t="shared" si="4"/>
        <v>1241672.5303064098</v>
      </c>
      <c r="R48" s="26">
        <f t="shared" si="5"/>
        <v>298368.63020301901</v>
      </c>
      <c r="T48" s="26">
        <f t="shared" si="6"/>
        <v>26900.021815939814</v>
      </c>
    </row>
    <row r="49" spans="2:20" x14ac:dyDescent="0.25">
      <c r="B49" s="20" t="s">
        <v>59</v>
      </c>
      <c r="C49" s="22" t="s">
        <v>51</v>
      </c>
      <c r="D49" s="20" t="s">
        <v>55</v>
      </c>
      <c r="E49" s="23">
        <v>281</v>
      </c>
      <c r="F49" s="23">
        <v>60</v>
      </c>
      <c r="G49" s="23">
        <v>3742</v>
      </c>
      <c r="H49" s="18">
        <f t="shared" si="1"/>
        <v>0.21352313167259787</v>
      </c>
      <c r="I49" s="24">
        <f t="shared" si="2"/>
        <v>224520</v>
      </c>
      <c r="K49" s="18">
        <f t="shared" si="0"/>
        <v>2007.7833594252322</v>
      </c>
      <c r="L49" s="18">
        <f t="shared" si="7"/>
        <v>1.143122986092993</v>
      </c>
      <c r="M49" s="25">
        <v>1</v>
      </c>
      <c r="N49" s="18">
        <f>$I$3</f>
        <v>1</v>
      </c>
      <c r="P49" s="18">
        <f t="shared" si="3"/>
        <v>2295.1433092539924</v>
      </c>
      <c r="Q49" s="26">
        <f t="shared" si="4"/>
        <v>644935.2699003719</v>
      </c>
      <c r="R49" s="26">
        <f t="shared" si="5"/>
        <v>137708.59855523953</v>
      </c>
      <c r="T49" s="26">
        <f t="shared" si="6"/>
        <v>54725.845008003111</v>
      </c>
    </row>
    <row r="50" spans="2:20" x14ac:dyDescent="0.25">
      <c r="B50" s="20" t="s">
        <v>59</v>
      </c>
      <c r="C50" s="22" t="s">
        <v>52</v>
      </c>
      <c r="D50" s="20" t="s">
        <v>55</v>
      </c>
      <c r="E50" s="23">
        <v>223</v>
      </c>
      <c r="F50" s="23">
        <v>56</v>
      </c>
      <c r="G50" s="23">
        <v>2280</v>
      </c>
      <c r="H50" s="18">
        <f t="shared" si="1"/>
        <v>0.25112107623318386</v>
      </c>
      <c r="I50" s="24">
        <f t="shared" si="2"/>
        <v>127680</v>
      </c>
      <c r="K50" s="18">
        <f t="shared" si="0"/>
        <v>2007.7833594252322</v>
      </c>
      <c r="L50" s="18">
        <f t="shared" si="7"/>
        <v>1.143122986092993</v>
      </c>
      <c r="M50" s="18">
        <f>$E$3</f>
        <v>1</v>
      </c>
      <c r="N50" s="18">
        <f>$I$3</f>
        <v>1</v>
      </c>
      <c r="P50" s="18">
        <f t="shared" si="3"/>
        <v>2295.1433092539924</v>
      </c>
      <c r="Q50" s="26">
        <f t="shared" si="4"/>
        <v>511816.95796364028</v>
      </c>
      <c r="R50" s="26">
        <f t="shared" si="5"/>
        <v>128528.02531822358</v>
      </c>
      <c r="T50" s="26">
        <f t="shared" si="6"/>
        <v>5.5952539422250904</v>
      </c>
    </row>
    <row r="51" spans="2:20" x14ac:dyDescent="0.25">
      <c r="B51" s="20" t="s">
        <v>59</v>
      </c>
      <c r="C51" s="22" t="s">
        <v>53</v>
      </c>
      <c r="D51" s="20" t="s">
        <v>55</v>
      </c>
      <c r="E51" s="23">
        <v>262</v>
      </c>
      <c r="F51" s="23">
        <v>58</v>
      </c>
      <c r="G51" s="23">
        <v>2164</v>
      </c>
      <c r="H51" s="18">
        <f t="shared" si="1"/>
        <v>0.22137404580152673</v>
      </c>
      <c r="I51" s="24">
        <f t="shared" si="2"/>
        <v>125512</v>
      </c>
      <c r="K51" s="18">
        <f t="shared" si="0"/>
        <v>2007.7833594252322</v>
      </c>
      <c r="L51" s="18">
        <f t="shared" si="7"/>
        <v>1.143122986092993</v>
      </c>
      <c r="M51" s="18">
        <f>$F$3</f>
        <v>1</v>
      </c>
      <c r="N51" s="18">
        <f>$I$3</f>
        <v>1</v>
      </c>
      <c r="P51" s="18">
        <f t="shared" si="3"/>
        <v>2295.1433092539924</v>
      </c>
      <c r="Q51" s="26">
        <f t="shared" si="4"/>
        <v>601327.54702454596</v>
      </c>
      <c r="R51" s="26">
        <f t="shared" si="5"/>
        <v>133118.31193673157</v>
      </c>
      <c r="T51" s="26">
        <f t="shared" si="6"/>
        <v>434.62075530497179</v>
      </c>
    </row>
    <row r="52" spans="2:20" x14ac:dyDescent="0.25">
      <c r="B52" s="28" t="s">
        <v>59</v>
      </c>
      <c r="C52" s="29" t="s">
        <v>69</v>
      </c>
      <c r="D52" s="28" t="s">
        <v>55</v>
      </c>
      <c r="E52" s="30">
        <v>152</v>
      </c>
      <c r="F52" s="30">
        <v>46</v>
      </c>
      <c r="G52" s="30">
        <v>1439</v>
      </c>
      <c r="H52" s="31">
        <f t="shared" si="1"/>
        <v>0.30263157894736842</v>
      </c>
      <c r="I52" s="32">
        <f t="shared" si="2"/>
        <v>66194</v>
      </c>
      <c r="K52" s="18">
        <f t="shared" si="0"/>
        <v>2007.7833594252322</v>
      </c>
      <c r="L52" s="18">
        <f t="shared" si="7"/>
        <v>1.143122986092993</v>
      </c>
      <c r="M52" s="18">
        <f>$G$3</f>
        <v>1</v>
      </c>
      <c r="N52" s="18">
        <f>$I$3</f>
        <v>1</v>
      </c>
      <c r="P52" s="18">
        <f t="shared" si="3"/>
        <v>2295.1433092539924</v>
      </c>
      <c r="Q52" s="26">
        <f t="shared" si="4"/>
        <v>348861.78300660686</v>
      </c>
      <c r="R52" s="26">
        <f t="shared" si="5"/>
        <v>105576.59222568365</v>
      </c>
      <c r="T52" s="26">
        <f t="shared" si="6"/>
        <v>14690.648160901417</v>
      </c>
    </row>
    <row r="53" spans="2:20" x14ac:dyDescent="0.25">
      <c r="B53" s="20" t="s">
        <v>59</v>
      </c>
      <c r="C53" s="22" t="s">
        <v>49</v>
      </c>
      <c r="D53" s="20" t="s">
        <v>56</v>
      </c>
      <c r="E53" s="23">
        <v>939</v>
      </c>
      <c r="F53" s="23">
        <v>220</v>
      </c>
      <c r="G53" s="23">
        <v>3097</v>
      </c>
      <c r="H53" s="18">
        <f t="shared" si="1"/>
        <v>0.23429179978700745</v>
      </c>
      <c r="I53" s="24">
        <f t="shared" si="2"/>
        <v>681340</v>
      </c>
      <c r="K53" s="18">
        <f t="shared" si="0"/>
        <v>2007.7833594252322</v>
      </c>
      <c r="L53" s="18">
        <f t="shared" si="7"/>
        <v>1.143122986092993</v>
      </c>
      <c r="M53" s="18">
        <f>$D$3</f>
        <v>1</v>
      </c>
      <c r="N53" s="18">
        <f>$J$3</f>
        <v>1</v>
      </c>
      <c r="P53" s="18">
        <f t="shared" si="3"/>
        <v>2295.1433092539924</v>
      </c>
      <c r="Q53" s="26">
        <f t="shared" si="4"/>
        <v>2155139.5673894989</v>
      </c>
      <c r="R53" s="26">
        <f t="shared" si="5"/>
        <v>504931.52803587832</v>
      </c>
      <c r="T53" s="26">
        <f t="shared" si="6"/>
        <v>61632.017912941752</v>
      </c>
    </row>
    <row r="54" spans="2:20" x14ac:dyDescent="0.25">
      <c r="B54" s="20" t="s">
        <v>59</v>
      </c>
      <c r="C54" s="22" t="s">
        <v>51</v>
      </c>
      <c r="D54" s="20" t="s">
        <v>56</v>
      </c>
      <c r="E54" s="23">
        <v>976</v>
      </c>
      <c r="F54" s="23">
        <v>107</v>
      </c>
      <c r="G54" s="23">
        <v>1744</v>
      </c>
      <c r="H54" s="18">
        <f t="shared" si="1"/>
        <v>0.1096311475409836</v>
      </c>
      <c r="I54" s="24">
        <f t="shared" si="2"/>
        <v>186608</v>
      </c>
      <c r="K54" s="18">
        <f t="shared" si="0"/>
        <v>2007.7833594252322</v>
      </c>
      <c r="L54" s="18">
        <f t="shared" si="7"/>
        <v>1.143122986092993</v>
      </c>
      <c r="M54" s="25">
        <v>1</v>
      </c>
      <c r="N54" s="18">
        <f>$J$3</f>
        <v>1</v>
      </c>
      <c r="P54" s="18">
        <f t="shared" si="3"/>
        <v>2295.1433092539924</v>
      </c>
      <c r="Q54" s="26">
        <f t="shared" si="4"/>
        <v>2240059.8698318964</v>
      </c>
      <c r="R54" s="26">
        <f t="shared" si="5"/>
        <v>245580.33409017717</v>
      </c>
      <c r="T54" s="26">
        <f t="shared" si="6"/>
        <v>14161.297568584816</v>
      </c>
    </row>
    <row r="55" spans="2:20" x14ac:dyDescent="0.25">
      <c r="B55" s="20" t="s">
        <v>59</v>
      </c>
      <c r="C55" s="22" t="s">
        <v>52</v>
      </c>
      <c r="D55" s="20" t="s">
        <v>56</v>
      </c>
      <c r="E55" s="23">
        <v>679</v>
      </c>
      <c r="F55" s="23">
        <v>83</v>
      </c>
      <c r="G55" s="23">
        <v>2438</v>
      </c>
      <c r="H55" s="18">
        <f t="shared" si="1"/>
        <v>0.12223858615611193</v>
      </c>
      <c r="I55" s="24">
        <f t="shared" si="2"/>
        <v>202354</v>
      </c>
      <c r="K55" s="18">
        <f t="shared" si="0"/>
        <v>2007.7833594252322</v>
      </c>
      <c r="L55" s="18">
        <f t="shared" si="7"/>
        <v>1.143122986092993</v>
      </c>
      <c r="M55" s="18">
        <f>$E$3</f>
        <v>1</v>
      </c>
      <c r="N55" s="18">
        <f>$J$3</f>
        <v>1</v>
      </c>
      <c r="P55" s="18">
        <f t="shared" si="3"/>
        <v>2295.1433092539924</v>
      </c>
      <c r="Q55" s="26">
        <f t="shared" si="4"/>
        <v>1558402.3069834609</v>
      </c>
      <c r="R55" s="26">
        <f t="shared" si="5"/>
        <v>190496.89466808137</v>
      </c>
      <c r="T55" s="26">
        <f t="shared" si="6"/>
        <v>738.02225016411217</v>
      </c>
    </row>
    <row r="56" spans="2:20" x14ac:dyDescent="0.25">
      <c r="B56" s="20" t="s">
        <v>59</v>
      </c>
      <c r="C56" s="22" t="s">
        <v>53</v>
      </c>
      <c r="D56" s="20" t="s">
        <v>56</v>
      </c>
      <c r="E56" s="23">
        <v>711</v>
      </c>
      <c r="F56" s="23">
        <v>109</v>
      </c>
      <c r="G56" s="23">
        <v>2316</v>
      </c>
      <c r="H56" s="18">
        <f t="shared" si="1"/>
        <v>0.15330520393811534</v>
      </c>
      <c r="I56" s="24">
        <f t="shared" si="2"/>
        <v>252444</v>
      </c>
      <c r="K56" s="18">
        <f t="shared" si="0"/>
        <v>2007.7833594252322</v>
      </c>
      <c r="L56" s="18">
        <f t="shared" si="7"/>
        <v>1.143122986092993</v>
      </c>
      <c r="M56" s="18">
        <f>$F$3</f>
        <v>1</v>
      </c>
      <c r="N56" s="18">
        <f>$J$3</f>
        <v>1</v>
      </c>
      <c r="P56" s="18">
        <f t="shared" si="3"/>
        <v>2295.1433092539924</v>
      </c>
      <c r="Q56" s="26">
        <f t="shared" si="4"/>
        <v>1631846.8928795885</v>
      </c>
      <c r="R56" s="26">
        <f t="shared" si="5"/>
        <v>250170.62070868516</v>
      </c>
      <c r="T56" s="26">
        <f t="shared" si="6"/>
        <v>20.658914254353597</v>
      </c>
    </row>
    <row r="57" spans="2:20" x14ac:dyDescent="0.25">
      <c r="B57" s="28" t="s">
        <v>59</v>
      </c>
      <c r="C57" s="29" t="s">
        <v>69</v>
      </c>
      <c r="D57" s="28" t="s">
        <v>56</v>
      </c>
      <c r="E57" s="30">
        <v>373</v>
      </c>
      <c r="F57" s="30">
        <v>73</v>
      </c>
      <c r="G57" s="30">
        <v>2596</v>
      </c>
      <c r="H57" s="31">
        <f t="shared" si="1"/>
        <v>0.19571045576407506</v>
      </c>
      <c r="I57" s="32">
        <f t="shared" si="2"/>
        <v>189508</v>
      </c>
      <c r="K57" s="18">
        <f t="shared" si="0"/>
        <v>2007.7833594252322</v>
      </c>
      <c r="L57" s="18">
        <f t="shared" si="7"/>
        <v>1.143122986092993</v>
      </c>
      <c r="M57" s="18">
        <f>$G$3</f>
        <v>1</v>
      </c>
      <c r="N57" s="18">
        <f>$J$3</f>
        <v>1</v>
      </c>
      <c r="P57" s="18">
        <f t="shared" si="3"/>
        <v>2295.1433092539924</v>
      </c>
      <c r="Q57" s="26">
        <f t="shared" si="4"/>
        <v>856088.45435173914</v>
      </c>
      <c r="R57" s="26">
        <f t="shared" si="5"/>
        <v>167545.46157554144</v>
      </c>
      <c r="T57" s="26">
        <f t="shared" si="6"/>
        <v>2878.9385848469519</v>
      </c>
    </row>
    <row r="58" spans="2:20" x14ac:dyDescent="0.25">
      <c r="B58" s="20" t="s">
        <v>59</v>
      </c>
      <c r="C58" s="22" t="s">
        <v>49</v>
      </c>
      <c r="D58" s="20" t="s">
        <v>57</v>
      </c>
      <c r="E58" s="23">
        <v>742</v>
      </c>
      <c r="F58" s="23">
        <v>172</v>
      </c>
      <c r="G58" s="23">
        <v>2200</v>
      </c>
      <c r="H58" s="18">
        <f t="shared" si="1"/>
        <v>0.23180592991913745</v>
      </c>
      <c r="I58" s="24">
        <f t="shared" si="2"/>
        <v>378400</v>
      </c>
      <c r="K58" s="18">
        <f t="shared" si="0"/>
        <v>2007.7833594252322</v>
      </c>
      <c r="L58" s="18">
        <f t="shared" si="7"/>
        <v>1.143122986092993</v>
      </c>
      <c r="M58" s="18">
        <f>$D$3</f>
        <v>1</v>
      </c>
      <c r="N58" s="18">
        <f>$K$3</f>
        <v>0.89246212816050308</v>
      </c>
      <c r="P58" s="18">
        <f t="shared" si="3"/>
        <v>2048.3284822101577</v>
      </c>
      <c r="Q58" s="26">
        <f t="shared" si="4"/>
        <v>1519859.7337999369</v>
      </c>
      <c r="R58" s="26">
        <f t="shared" si="5"/>
        <v>352312.49894014711</v>
      </c>
      <c r="T58" s="26">
        <f t="shared" si="6"/>
        <v>1931.6876738552576</v>
      </c>
    </row>
    <row r="59" spans="2:20" x14ac:dyDescent="0.25">
      <c r="B59" s="20" t="s">
        <v>59</v>
      </c>
      <c r="C59" s="22" t="s">
        <v>51</v>
      </c>
      <c r="D59" s="20" t="s">
        <v>57</v>
      </c>
      <c r="E59" s="23">
        <v>870</v>
      </c>
      <c r="F59" s="23">
        <v>97</v>
      </c>
      <c r="G59" s="23">
        <v>2598</v>
      </c>
      <c r="H59" s="18">
        <f t="shared" si="1"/>
        <v>0.11149425287356322</v>
      </c>
      <c r="I59" s="24">
        <f t="shared" si="2"/>
        <v>252006</v>
      </c>
      <c r="K59" s="18">
        <f t="shared" si="0"/>
        <v>2007.7833594252322</v>
      </c>
      <c r="L59" s="18">
        <f t="shared" si="7"/>
        <v>1.143122986092993</v>
      </c>
      <c r="M59" s="25">
        <v>1</v>
      </c>
      <c r="N59" s="18">
        <f>$K$3</f>
        <v>0.89246212816050308</v>
      </c>
      <c r="P59" s="18">
        <f t="shared" si="3"/>
        <v>2048.3284822101577</v>
      </c>
      <c r="Q59" s="26">
        <f t="shared" si="4"/>
        <v>1782045.7795228371</v>
      </c>
      <c r="R59" s="26">
        <f t="shared" si="5"/>
        <v>198687.86277438531</v>
      </c>
      <c r="T59" s="26">
        <f t="shared" si="6"/>
        <v>14307.989011072965</v>
      </c>
    </row>
    <row r="60" spans="2:20" x14ac:dyDescent="0.25">
      <c r="B60" s="20" t="s">
        <v>59</v>
      </c>
      <c r="C60" s="22" t="s">
        <v>52</v>
      </c>
      <c r="D60" s="20" t="s">
        <v>57</v>
      </c>
      <c r="E60" s="23">
        <v>596</v>
      </c>
      <c r="F60" s="23">
        <v>76</v>
      </c>
      <c r="G60" s="23">
        <v>2101</v>
      </c>
      <c r="H60" s="18">
        <f t="shared" si="1"/>
        <v>0.12751677852348994</v>
      </c>
      <c r="I60" s="24">
        <f t="shared" si="2"/>
        <v>159676</v>
      </c>
      <c r="K60" s="18">
        <f t="shared" si="0"/>
        <v>2007.7833594252322</v>
      </c>
      <c r="L60" s="18">
        <f t="shared" si="7"/>
        <v>1.143122986092993</v>
      </c>
      <c r="M60" s="18">
        <f>$E$3</f>
        <v>1</v>
      </c>
      <c r="N60" s="18">
        <f>$K$3</f>
        <v>0.89246212816050308</v>
      </c>
      <c r="P60" s="18">
        <f t="shared" si="3"/>
        <v>2048.3284822101577</v>
      </c>
      <c r="Q60" s="26">
        <f t="shared" si="4"/>
        <v>1220803.7753972539</v>
      </c>
      <c r="R60" s="26">
        <f t="shared" si="5"/>
        <v>155672.964647972</v>
      </c>
      <c r="T60" s="26">
        <f t="shared" si="6"/>
        <v>102.93561291019404</v>
      </c>
    </row>
    <row r="61" spans="2:20" x14ac:dyDescent="0.25">
      <c r="B61" s="20" t="s">
        <v>59</v>
      </c>
      <c r="C61" s="22" t="s">
        <v>53</v>
      </c>
      <c r="D61" s="20" t="s">
        <v>57</v>
      </c>
      <c r="E61" s="23">
        <v>614</v>
      </c>
      <c r="F61" s="23">
        <v>86</v>
      </c>
      <c r="G61" s="23">
        <v>1317</v>
      </c>
      <c r="H61" s="18">
        <f t="shared" si="1"/>
        <v>0.14006514657980457</v>
      </c>
      <c r="I61" s="24">
        <f t="shared" si="2"/>
        <v>113262</v>
      </c>
      <c r="K61" s="18">
        <f t="shared" si="0"/>
        <v>2007.7833594252322</v>
      </c>
      <c r="L61" s="18">
        <f t="shared" si="7"/>
        <v>1.143122986092993</v>
      </c>
      <c r="M61" s="18">
        <f>$F$3</f>
        <v>1</v>
      </c>
      <c r="N61" s="18">
        <f>$K$3</f>
        <v>0.89246212816050308</v>
      </c>
      <c r="P61" s="18">
        <f t="shared" si="3"/>
        <v>2048.3284822101577</v>
      </c>
      <c r="Q61" s="26">
        <f t="shared" si="4"/>
        <v>1257673.6880770368</v>
      </c>
      <c r="R61" s="26">
        <f t="shared" si="5"/>
        <v>176156.24947007356</v>
      </c>
      <c r="T61" s="26">
        <f t="shared" si="6"/>
        <v>22455.556520439332</v>
      </c>
    </row>
    <row r="62" spans="2:20" x14ac:dyDescent="0.25">
      <c r="B62" s="28" t="s">
        <v>59</v>
      </c>
      <c r="C62" s="29" t="s">
        <v>69</v>
      </c>
      <c r="D62" s="28" t="s">
        <v>57</v>
      </c>
      <c r="E62" s="30">
        <v>317</v>
      </c>
      <c r="F62" s="30">
        <v>43</v>
      </c>
      <c r="G62" s="30">
        <v>2253</v>
      </c>
      <c r="H62" s="31">
        <f t="shared" si="1"/>
        <v>0.13564668769716087</v>
      </c>
      <c r="I62" s="32">
        <f t="shared" si="2"/>
        <v>96879</v>
      </c>
      <c r="K62" s="18">
        <f t="shared" si="0"/>
        <v>2007.7833594252322</v>
      </c>
      <c r="L62" s="18">
        <f t="shared" si="7"/>
        <v>1.143122986092993</v>
      </c>
      <c r="M62" s="18">
        <f>$G$3</f>
        <v>1</v>
      </c>
      <c r="N62" s="18">
        <f>$K$3</f>
        <v>0.89246212816050308</v>
      </c>
      <c r="P62" s="18">
        <f t="shared" si="3"/>
        <v>2048.3284822101577</v>
      </c>
      <c r="Q62" s="26">
        <f t="shared" si="4"/>
        <v>649320.12886061997</v>
      </c>
      <c r="R62" s="26">
        <f t="shared" si="5"/>
        <v>88078.124735036778</v>
      </c>
      <c r="T62" s="26">
        <f t="shared" si="6"/>
        <v>879.39435203063908</v>
      </c>
    </row>
    <row r="63" spans="2:20" x14ac:dyDescent="0.25">
      <c r="B63" s="20" t="s">
        <v>59</v>
      </c>
      <c r="C63" s="22" t="s">
        <v>49</v>
      </c>
      <c r="D63" s="20" t="s">
        <v>58</v>
      </c>
      <c r="E63" s="23">
        <v>4480</v>
      </c>
      <c r="F63" s="23">
        <v>661</v>
      </c>
      <c r="G63" s="23">
        <v>2255</v>
      </c>
      <c r="H63" s="18">
        <f t="shared" si="1"/>
        <v>0.14754464285714286</v>
      </c>
      <c r="I63" s="24">
        <f t="shared" si="2"/>
        <v>1490555</v>
      </c>
      <c r="K63" s="18">
        <f t="shared" si="0"/>
        <v>2007.7833594252322</v>
      </c>
      <c r="L63" s="18">
        <f t="shared" si="7"/>
        <v>1.143122986092993</v>
      </c>
      <c r="M63" s="18">
        <f>$D$3</f>
        <v>1</v>
      </c>
      <c r="N63" s="18">
        <f>$L$3</f>
        <v>0.89246212816050308</v>
      </c>
      <c r="P63" s="18">
        <f t="shared" si="3"/>
        <v>2048.3284822101577</v>
      </c>
      <c r="Q63" s="26">
        <f t="shared" si="4"/>
        <v>9176511.600301506</v>
      </c>
      <c r="R63" s="26">
        <f t="shared" si="5"/>
        <v>1353945.1267409143</v>
      </c>
      <c r="T63" s="26">
        <f t="shared" si="6"/>
        <v>13783.61434542435</v>
      </c>
    </row>
    <row r="64" spans="2:20" x14ac:dyDescent="0.25">
      <c r="B64" s="20" t="s">
        <v>59</v>
      </c>
      <c r="C64" s="22" t="s">
        <v>51</v>
      </c>
      <c r="D64" s="20" t="s">
        <v>58</v>
      </c>
      <c r="E64" s="23">
        <v>9334</v>
      </c>
      <c r="F64" s="23">
        <v>801</v>
      </c>
      <c r="G64" s="23">
        <v>1756</v>
      </c>
      <c r="H64" s="18">
        <f t="shared" si="1"/>
        <v>8.5815298907220908E-2</v>
      </c>
      <c r="I64" s="24">
        <f t="shared" si="2"/>
        <v>1406556</v>
      </c>
      <c r="K64" s="18">
        <f t="shared" si="0"/>
        <v>2007.7833594252322</v>
      </c>
      <c r="L64" s="18">
        <f t="shared" si="7"/>
        <v>1.143122986092993</v>
      </c>
      <c r="M64" s="25">
        <v>1</v>
      </c>
      <c r="N64" s="18">
        <f>$L$3</f>
        <v>0.89246212816050308</v>
      </c>
      <c r="P64" s="18">
        <f t="shared" si="3"/>
        <v>2048.3284822101577</v>
      </c>
      <c r="Q64" s="26">
        <f t="shared" si="4"/>
        <v>19119098.052949611</v>
      </c>
      <c r="R64" s="26">
        <f t="shared" si="5"/>
        <v>1640711.1142503363</v>
      </c>
      <c r="T64" s="26">
        <f t="shared" si="6"/>
        <v>33417.593781974232</v>
      </c>
    </row>
    <row r="65" spans="2:20" x14ac:dyDescent="0.25">
      <c r="B65" s="20" t="s">
        <v>59</v>
      </c>
      <c r="C65" s="22" t="s">
        <v>52</v>
      </c>
      <c r="D65" s="20" t="s">
        <v>58</v>
      </c>
      <c r="E65" s="23">
        <v>6049</v>
      </c>
      <c r="F65" s="23">
        <v>572</v>
      </c>
      <c r="G65" s="23">
        <v>1968</v>
      </c>
      <c r="H65" s="18">
        <f t="shared" si="1"/>
        <v>9.4561084476773014E-2</v>
      </c>
      <c r="I65" s="24">
        <f t="shared" si="2"/>
        <v>1125696</v>
      </c>
      <c r="K65" s="18">
        <f t="shared" si="0"/>
        <v>2007.7833594252322</v>
      </c>
      <c r="L65" s="18">
        <f t="shared" si="7"/>
        <v>1.143122986092993</v>
      </c>
      <c r="M65" s="18">
        <f>$E$3</f>
        <v>1</v>
      </c>
      <c r="N65" s="18">
        <f>$L$3</f>
        <v>0.89246212816050308</v>
      </c>
      <c r="P65" s="18">
        <f t="shared" si="3"/>
        <v>2048.3284822101577</v>
      </c>
      <c r="Q65" s="26">
        <f t="shared" si="4"/>
        <v>12390338.988889243</v>
      </c>
      <c r="R65" s="26">
        <f t="shared" si="5"/>
        <v>1171643.8918242103</v>
      </c>
      <c r="T65" s="26">
        <f t="shared" si="6"/>
        <v>1801.9201720091332</v>
      </c>
    </row>
    <row r="66" spans="2:20" x14ac:dyDescent="0.25">
      <c r="B66" s="20" t="s">
        <v>59</v>
      </c>
      <c r="C66" s="22" t="s">
        <v>53</v>
      </c>
      <c r="D66" s="20" t="s">
        <v>58</v>
      </c>
      <c r="E66" s="23">
        <v>5857</v>
      </c>
      <c r="F66" s="23">
        <v>556</v>
      </c>
      <c r="G66" s="23">
        <v>1807</v>
      </c>
      <c r="H66" s="18">
        <f t="shared" si="1"/>
        <v>9.4929144613283251E-2</v>
      </c>
      <c r="I66" s="24">
        <f t="shared" si="2"/>
        <v>1004692</v>
      </c>
      <c r="K66" s="18">
        <f t="shared" si="0"/>
        <v>2007.7833594252322</v>
      </c>
      <c r="L66" s="18">
        <f t="shared" si="7"/>
        <v>1.143122986092993</v>
      </c>
      <c r="M66" s="18">
        <f>$F$3</f>
        <v>1</v>
      </c>
      <c r="N66" s="18">
        <f>$L$3</f>
        <v>0.89246212816050308</v>
      </c>
      <c r="P66" s="18">
        <f t="shared" si="3"/>
        <v>2048.3284822101577</v>
      </c>
      <c r="Q66" s="26">
        <f t="shared" si="4"/>
        <v>11997059.920304894</v>
      </c>
      <c r="R66" s="26">
        <f t="shared" si="5"/>
        <v>1138870.6361088478</v>
      </c>
      <c r="T66" s="26">
        <f t="shared" si="6"/>
        <v>15808.561409172962</v>
      </c>
    </row>
    <row r="67" spans="2:20" x14ac:dyDescent="0.25">
      <c r="B67" s="20" t="s">
        <v>59</v>
      </c>
      <c r="C67" s="34" t="s">
        <v>69</v>
      </c>
      <c r="D67" s="34" t="s">
        <v>58</v>
      </c>
      <c r="E67" s="23">
        <v>2823</v>
      </c>
      <c r="F67" s="23">
        <v>302</v>
      </c>
      <c r="G67" s="23">
        <v>2111</v>
      </c>
      <c r="H67" s="18">
        <f t="shared" si="1"/>
        <v>0.10697839178179241</v>
      </c>
      <c r="I67" s="24">
        <f t="shared" si="2"/>
        <v>637522</v>
      </c>
      <c r="K67" s="18">
        <f t="shared" si="0"/>
        <v>2007.7833594252322</v>
      </c>
      <c r="L67" s="18">
        <f t="shared" si="7"/>
        <v>1.143122986092993</v>
      </c>
      <c r="M67" s="18">
        <f>$G$3</f>
        <v>1</v>
      </c>
      <c r="N67" s="18">
        <f>$L$3</f>
        <v>0.89246212816050308</v>
      </c>
      <c r="P67" s="18">
        <f t="shared" si="3"/>
        <v>2048.3284822101577</v>
      </c>
      <c r="Q67" s="26">
        <f t="shared" si="4"/>
        <v>5782431.3052792754</v>
      </c>
      <c r="R67" s="26">
        <f t="shared" si="5"/>
        <v>618595.20162746764</v>
      </c>
      <c r="T67" s="26">
        <f t="shared" si="6"/>
        <v>579.0922653328696</v>
      </c>
    </row>
  </sheetData>
  <mergeCells count="1">
    <mergeCell ref="K6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0727-5084-42FD-B309-CF51EF23C582}">
  <sheetPr>
    <tabColor rgb="FFCCFFFF"/>
  </sheetPr>
  <dimension ref="B2:O21"/>
  <sheetViews>
    <sheetView workbookViewId="0">
      <selection activeCell="F12" sqref="F12"/>
    </sheetView>
  </sheetViews>
  <sheetFormatPr defaultRowHeight="14.4" x14ac:dyDescent="0.3"/>
  <cols>
    <col min="1" max="1" width="3.44140625" style="37" customWidth="1"/>
    <col min="2" max="2" width="10.109375" style="37" customWidth="1"/>
    <col min="3" max="3" width="8.88671875" style="37"/>
    <col min="4" max="4" width="8.88671875" style="37" customWidth="1"/>
    <col min="5" max="6" width="8.88671875" style="37"/>
    <col min="7" max="10" width="8.88671875" style="38"/>
    <col min="11" max="11" width="4" style="38" customWidth="1"/>
    <col min="12" max="12" width="8.88671875" style="38"/>
    <col min="13" max="13" width="17.88671875" style="38" customWidth="1"/>
    <col min="14" max="14" width="9" style="37" bestFit="1" customWidth="1"/>
    <col min="15" max="15" width="17.88671875" style="38" customWidth="1"/>
    <col min="16" max="16384" width="8.88671875" style="37"/>
  </cols>
  <sheetData>
    <row r="2" spans="2:15" ht="24" customHeight="1" thickBot="1" x14ac:dyDescent="0.35">
      <c r="B2" s="40"/>
      <c r="C2" s="41">
        <v>1</v>
      </c>
      <c r="D2" s="41">
        <f>C2+1</f>
        <v>2</v>
      </c>
      <c r="E2" s="41">
        <f t="shared" ref="E2:J2" si="0">D2+1</f>
        <v>3</v>
      </c>
      <c r="F2" s="41">
        <f t="shared" si="0"/>
        <v>4</v>
      </c>
      <c r="G2" s="41">
        <f t="shared" si="0"/>
        <v>5</v>
      </c>
      <c r="H2" s="41">
        <f t="shared" si="0"/>
        <v>6</v>
      </c>
      <c r="I2" s="41">
        <f t="shared" si="0"/>
        <v>7</v>
      </c>
      <c r="J2" s="41">
        <f t="shared" si="0"/>
        <v>8</v>
      </c>
      <c r="K2" s="49"/>
      <c r="L2" s="47"/>
      <c r="M2" s="41" t="s">
        <v>65</v>
      </c>
      <c r="O2" s="41" t="s">
        <v>67</v>
      </c>
    </row>
    <row r="3" spans="2:15" ht="15.6" thickTop="1" thickBot="1" x14ac:dyDescent="0.35">
      <c r="B3" s="42">
        <v>2014</v>
      </c>
      <c r="C3" s="43">
        <v>101</v>
      </c>
      <c r="D3" s="43">
        <v>153</v>
      </c>
      <c r="E3" s="43">
        <v>52</v>
      </c>
      <c r="F3" s="43">
        <v>17</v>
      </c>
      <c r="G3" s="43">
        <v>14</v>
      </c>
      <c r="H3" s="43">
        <v>3</v>
      </c>
      <c r="I3" s="43">
        <v>4</v>
      </c>
      <c r="J3" s="46">
        <v>1</v>
      </c>
      <c r="K3" s="50"/>
      <c r="L3" s="37"/>
      <c r="M3" s="54"/>
      <c r="O3" s="54">
        <f>SUM(C3:J3)</f>
        <v>345</v>
      </c>
    </row>
    <row r="4" spans="2:15" ht="15" thickBot="1" x14ac:dyDescent="0.35">
      <c r="B4" s="42">
        <v>2015</v>
      </c>
      <c r="C4" s="44">
        <v>99</v>
      </c>
      <c r="D4" s="44">
        <v>121</v>
      </c>
      <c r="E4" s="44">
        <v>76</v>
      </c>
      <c r="F4" s="44">
        <v>32</v>
      </c>
      <c r="G4" s="44">
        <v>10</v>
      </c>
      <c r="H4" s="44">
        <v>3</v>
      </c>
      <c r="I4" s="45">
        <v>1</v>
      </c>
      <c r="J4" s="54"/>
      <c r="K4" s="51"/>
      <c r="L4" s="37"/>
      <c r="M4" s="54"/>
      <c r="O4" s="54">
        <f t="shared" ref="O4:O10" si="1">SUM(C4:J4)</f>
        <v>342</v>
      </c>
    </row>
    <row r="5" spans="2:15" ht="15" thickBot="1" x14ac:dyDescent="0.35">
      <c r="B5" s="42">
        <v>2016</v>
      </c>
      <c r="C5" s="44">
        <v>110</v>
      </c>
      <c r="D5" s="44">
        <v>182</v>
      </c>
      <c r="E5" s="44">
        <v>80</v>
      </c>
      <c r="F5" s="44">
        <v>20</v>
      </c>
      <c r="G5" s="44">
        <v>21</v>
      </c>
      <c r="H5" s="45">
        <v>2</v>
      </c>
      <c r="I5" s="54"/>
      <c r="J5" s="54"/>
      <c r="K5" s="51"/>
      <c r="L5" s="37"/>
      <c r="M5" s="54"/>
      <c r="O5" s="54">
        <f t="shared" si="1"/>
        <v>415</v>
      </c>
    </row>
    <row r="6" spans="2:15" ht="15" thickBot="1" x14ac:dyDescent="0.35">
      <c r="B6" s="42">
        <v>2017</v>
      </c>
      <c r="C6" s="44">
        <v>160</v>
      </c>
      <c r="D6" s="44">
        <v>197</v>
      </c>
      <c r="E6" s="44">
        <v>82</v>
      </c>
      <c r="F6" s="44">
        <v>38</v>
      </c>
      <c r="G6" s="45">
        <v>19</v>
      </c>
      <c r="H6" s="54"/>
      <c r="I6" s="54"/>
      <c r="J6" s="54"/>
      <c r="K6" s="51"/>
      <c r="L6" s="37"/>
      <c r="M6" s="54"/>
      <c r="O6" s="54">
        <f t="shared" si="1"/>
        <v>496</v>
      </c>
    </row>
    <row r="7" spans="2:15" ht="15" thickBot="1" x14ac:dyDescent="0.35">
      <c r="B7" s="42">
        <v>2018</v>
      </c>
      <c r="C7" s="44">
        <v>161</v>
      </c>
      <c r="D7" s="44">
        <v>254</v>
      </c>
      <c r="E7" s="44">
        <v>85</v>
      </c>
      <c r="F7" s="45">
        <v>46</v>
      </c>
      <c r="G7" s="54"/>
      <c r="H7" s="54"/>
      <c r="I7" s="54"/>
      <c r="J7" s="54"/>
      <c r="K7" s="51"/>
      <c r="L7" s="37"/>
      <c r="M7" s="54"/>
      <c r="O7" s="54">
        <f t="shared" si="1"/>
        <v>546</v>
      </c>
    </row>
    <row r="8" spans="2:15" ht="15" thickBot="1" x14ac:dyDescent="0.35">
      <c r="B8" s="42">
        <v>2019</v>
      </c>
      <c r="C8" s="44">
        <v>185</v>
      </c>
      <c r="D8" s="44">
        <v>201</v>
      </c>
      <c r="E8" s="45">
        <v>86</v>
      </c>
      <c r="F8" s="54"/>
      <c r="G8" s="54"/>
      <c r="H8" s="54"/>
      <c r="I8" s="54"/>
      <c r="J8" s="54"/>
      <c r="K8" s="51"/>
      <c r="L8" s="37"/>
      <c r="M8" s="54"/>
      <c r="O8" s="54">
        <f t="shared" si="1"/>
        <v>472</v>
      </c>
    </row>
    <row r="9" spans="2:15" ht="15" thickBot="1" x14ac:dyDescent="0.35">
      <c r="B9" s="42">
        <v>2020</v>
      </c>
      <c r="C9" s="44">
        <v>178</v>
      </c>
      <c r="D9" s="45">
        <v>261</v>
      </c>
      <c r="E9" s="54"/>
      <c r="F9" s="54"/>
      <c r="G9" s="54"/>
      <c r="H9" s="54"/>
      <c r="I9" s="54"/>
      <c r="J9" s="54"/>
      <c r="K9" s="51"/>
      <c r="L9" s="37"/>
      <c r="M9" s="54"/>
      <c r="O9" s="54">
        <f t="shared" si="1"/>
        <v>439</v>
      </c>
    </row>
    <row r="10" spans="2:15" ht="15" thickBot="1" x14ac:dyDescent="0.35">
      <c r="B10" s="42">
        <v>2021</v>
      </c>
      <c r="C10" s="45">
        <v>168</v>
      </c>
      <c r="D10" s="54"/>
      <c r="E10" s="54"/>
      <c r="F10" s="54"/>
      <c r="G10" s="54"/>
      <c r="H10" s="54"/>
      <c r="I10" s="54"/>
      <c r="J10" s="54"/>
      <c r="K10" s="51"/>
      <c r="L10" s="37"/>
      <c r="M10" s="54"/>
      <c r="O10" s="54">
        <f t="shared" si="1"/>
        <v>168</v>
      </c>
    </row>
    <row r="11" spans="2:15" x14ac:dyDescent="0.3">
      <c r="G11" s="37"/>
      <c r="H11" s="37"/>
      <c r="I11" s="37"/>
      <c r="J11" s="37"/>
      <c r="K11" s="37"/>
      <c r="L11" s="37"/>
      <c r="M11" s="37"/>
      <c r="O11" s="37"/>
    </row>
    <row r="12" spans="2:15" x14ac:dyDescent="0.3">
      <c r="B12" s="39" t="s">
        <v>68</v>
      </c>
      <c r="C12" s="39"/>
      <c r="D12" s="52"/>
      <c r="E12" s="52"/>
      <c r="F12" s="53"/>
      <c r="G12" s="52"/>
      <c r="H12" s="52"/>
      <c r="I12" s="52"/>
      <c r="J12" s="53"/>
      <c r="K12" s="48"/>
      <c r="L12" s="40" t="s">
        <v>66</v>
      </c>
      <c r="M12" s="55">
        <f>SUM(M3:M10)</f>
        <v>0</v>
      </c>
      <c r="O12" s="37"/>
    </row>
    <row r="13" spans="2:15" x14ac:dyDescent="0.3">
      <c r="G13" s="37"/>
      <c r="H13" s="37"/>
      <c r="I13" s="37"/>
      <c r="J13" s="37"/>
      <c r="K13" s="37"/>
      <c r="L13" s="37"/>
      <c r="M13" s="37"/>
      <c r="O13" s="37"/>
    </row>
    <row r="14" spans="2:15" x14ac:dyDescent="0.3">
      <c r="G14" s="37"/>
      <c r="H14" s="37"/>
      <c r="I14" s="37"/>
      <c r="J14" s="37"/>
      <c r="K14" s="37"/>
      <c r="L14" s="37"/>
      <c r="M14" s="37"/>
      <c r="O14" s="37"/>
    </row>
    <row r="15" spans="2:15" x14ac:dyDescent="0.3">
      <c r="G15" s="37"/>
      <c r="H15" s="37"/>
      <c r="I15" s="37"/>
      <c r="J15" s="37"/>
      <c r="K15" s="37"/>
      <c r="L15" s="37"/>
      <c r="M15" s="37"/>
      <c r="O15" s="37"/>
    </row>
    <row r="16" spans="2:15" x14ac:dyDescent="0.3">
      <c r="G16" s="37"/>
      <c r="H16" s="37"/>
      <c r="I16" s="37"/>
      <c r="J16" s="37"/>
      <c r="K16" s="37"/>
      <c r="L16" s="37"/>
      <c r="M16" s="37"/>
      <c r="O16" s="37"/>
    </row>
    <row r="17" s="37" customFormat="1" x14ac:dyDescent="0.3"/>
    <row r="18" s="37" customFormat="1" x14ac:dyDescent="0.3"/>
    <row r="19" s="37" customFormat="1" x14ac:dyDescent="0.3"/>
    <row r="20" s="37" customFormat="1" x14ac:dyDescent="0.3"/>
    <row r="21" s="37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9</vt:i4>
      </vt:variant>
    </vt:vector>
  </HeadingPairs>
  <TitlesOfParts>
    <vt:vector size="19" baseType="lpstr">
      <vt:lpstr>Opdracht 1 - 1. Overgangskansen</vt:lpstr>
      <vt:lpstr>Opdracht 1 - 2. BM ontwikkeling</vt:lpstr>
      <vt:lpstr>Opdracht 1 - 3. Premieverloop</vt:lpstr>
      <vt:lpstr>Opdracht 2 - 1</vt:lpstr>
      <vt:lpstr>Opdracht 2 - 2</vt:lpstr>
      <vt:lpstr>Opdracht 2 - 3</vt:lpstr>
      <vt:lpstr>Opdracht 2 - 4</vt:lpstr>
      <vt:lpstr>Opdracht 2 - 5</vt:lpstr>
      <vt:lpstr>Opdracht 2 - 6</vt:lpstr>
      <vt:lpstr>Opdracht 3</vt:lpstr>
      <vt:lpstr>aantal_verz</vt:lpstr>
      <vt:lpstr>instaptrede</vt:lpstr>
      <vt:lpstr>kans_0</vt:lpstr>
      <vt:lpstr>kans_1</vt:lpstr>
      <vt:lpstr>kans_2</vt:lpstr>
      <vt:lpstr>kans_3</vt:lpstr>
      <vt:lpstr>over_mat</vt:lpstr>
      <vt:lpstr>perc_van_basispremie</vt:lpstr>
      <vt:lpstr>schadefreq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Dennis Dannenburg</cp:lastModifiedBy>
  <dcterms:created xsi:type="dcterms:W3CDTF">2016-10-17T07:00:09Z</dcterms:created>
  <dcterms:modified xsi:type="dcterms:W3CDTF">2022-07-24T10:57:31Z</dcterms:modified>
</cp:coreProperties>
</file>